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DDĚLENÍ MLÁDEŽE, SPORTU A ZAMĚSTNANOSTI\2023 - DOTAČNÍ FOND\TĚLOVÝCHOVA A SPORT\4.23\"/>
    </mc:Choice>
  </mc:AlternateContent>
  <xr:revisionPtr revIDLastSave="0" documentId="13_ncr:1_{2B37E314-7136-4C47-88A6-944F008C1A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jádření" sheetId="6" r:id="rId1"/>
    <sheet name="VTS hodnocení" sheetId="4" r:id="rId2"/>
    <sheet name="tabulka 4.23" sheetId="1" r:id="rId3"/>
    <sheet name="VTS-NEPODPOŘENÍ" sheetId="5" r:id="rId4"/>
    <sheet name="Nepodpoření" sheetId="3" r:id="rId5"/>
    <sheet name="Podpoření na web" sheetId="7" r:id="rId6"/>
    <sheet name="vygenerovaná" sheetId="2" r:id="rId7"/>
  </sheets>
  <definedNames>
    <definedName name="_xlnm._FilterDatabase" localSheetId="2" hidden="1">'tabulka 4.23'!$A$1:$BR$1</definedName>
    <definedName name="_xlnm._FilterDatabase" localSheetId="1" hidden="1">'VTS hodnocení'!$A$1:$CE$1</definedName>
    <definedName name="_xlnm._FilterDatabase" localSheetId="6" hidden="1">vygenerovaná!$A$1:$BP$1</definedName>
    <definedName name="_xlnm._FilterDatabase" localSheetId="0" hidden="1">Vyjádření!$A$1:$CK$72</definedName>
    <definedName name="_xlnm.Print_Titles" localSheetId="0">Vyjádření!$1:$1</definedName>
    <definedName name="_xlnm.Print_Area" localSheetId="0">Vyjádření!$A$1:$CL$78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2" i="6" l="1"/>
  <c r="BP4" i="6"/>
  <c r="BP5" i="6"/>
  <c r="BP6" i="6"/>
  <c r="BP7" i="6"/>
  <c r="BP8" i="6"/>
  <c r="BP9" i="6"/>
  <c r="BP10" i="6"/>
  <c r="BP11" i="6"/>
  <c r="BP12" i="6"/>
  <c r="BP13" i="6"/>
  <c r="BP14" i="6"/>
  <c r="BP15" i="6"/>
  <c r="BP16" i="6"/>
  <c r="BP17" i="6"/>
  <c r="BP18" i="6"/>
  <c r="BP19" i="6"/>
  <c r="BP20" i="6"/>
  <c r="BP21" i="6"/>
  <c r="BP22" i="6"/>
  <c r="BP23" i="6"/>
  <c r="BP24" i="6"/>
  <c r="BP25" i="6"/>
  <c r="BP26" i="6"/>
  <c r="BP27" i="6"/>
  <c r="BP28" i="6"/>
  <c r="BP29" i="6"/>
  <c r="BP30" i="6"/>
  <c r="BP31" i="6"/>
  <c r="BP32" i="6"/>
  <c r="BP33" i="6"/>
  <c r="BP34" i="6"/>
  <c r="BP35" i="6"/>
  <c r="BP36" i="6"/>
  <c r="BP37" i="6"/>
  <c r="BP38" i="6"/>
  <c r="BP39" i="6"/>
  <c r="BP40" i="6"/>
  <c r="BP41" i="6"/>
  <c r="BP42" i="6"/>
  <c r="BP43" i="6"/>
  <c r="BP44" i="6"/>
  <c r="BP45" i="6"/>
  <c r="BP46" i="6"/>
  <c r="BP47" i="6"/>
  <c r="BP48" i="6"/>
  <c r="BP49" i="6"/>
  <c r="BP50" i="6"/>
  <c r="BP51" i="6"/>
  <c r="BP52" i="6"/>
  <c r="BP53" i="6"/>
  <c r="BP54" i="6"/>
  <c r="BP55" i="6"/>
  <c r="BP56" i="6"/>
  <c r="BP57" i="6"/>
  <c r="BP58" i="6"/>
  <c r="BP59" i="6"/>
  <c r="BP60" i="6"/>
  <c r="BP61" i="6"/>
  <c r="BP62" i="6"/>
  <c r="BP63" i="6"/>
  <c r="BP64" i="6"/>
  <c r="BP65" i="6"/>
  <c r="BP66" i="6"/>
  <c r="BP67" i="6"/>
  <c r="BP68" i="6"/>
  <c r="BP69" i="6"/>
  <c r="BP70" i="6"/>
  <c r="BP71" i="6"/>
  <c r="BP3" i="6"/>
  <c r="BT72" i="6"/>
  <c r="BY3" i="6"/>
  <c r="BY4" i="6"/>
  <c r="BY5" i="6"/>
  <c r="BY6" i="6"/>
  <c r="BY7" i="6"/>
  <c r="BY8" i="6"/>
  <c r="BY9" i="6"/>
  <c r="BY10" i="6"/>
  <c r="BY11" i="6"/>
  <c r="BY12" i="6"/>
  <c r="BY13" i="6"/>
  <c r="BY14" i="6"/>
  <c r="BY15" i="6"/>
  <c r="BY16" i="6"/>
  <c r="BY17" i="6"/>
  <c r="BY18" i="6"/>
  <c r="BY19" i="6"/>
  <c r="BY20" i="6"/>
  <c r="BY21" i="6"/>
  <c r="BY22" i="6"/>
  <c r="BY23" i="6"/>
  <c r="BY24" i="6"/>
  <c r="BY25" i="6"/>
  <c r="BY26" i="6"/>
  <c r="BY27" i="6"/>
  <c r="BY28" i="6"/>
  <c r="BY29" i="6"/>
  <c r="BY30" i="6"/>
  <c r="BY31" i="6"/>
  <c r="BY32" i="6"/>
  <c r="BY33" i="6"/>
  <c r="BY34" i="6"/>
  <c r="BY35" i="6"/>
  <c r="BY36" i="6"/>
  <c r="BY37" i="6"/>
  <c r="BY38" i="6"/>
  <c r="BY39" i="6"/>
  <c r="BY40" i="6"/>
  <c r="BY41" i="6"/>
  <c r="BY42" i="6"/>
  <c r="BY43" i="6"/>
  <c r="BY44" i="6"/>
  <c r="BY45" i="6"/>
  <c r="BY46" i="6"/>
  <c r="BY47" i="6"/>
  <c r="BY48" i="6"/>
  <c r="BY49" i="6"/>
  <c r="BY50" i="6"/>
  <c r="BY51" i="6"/>
  <c r="BY52" i="6"/>
  <c r="BY53" i="6"/>
  <c r="BY54" i="6"/>
  <c r="BY55" i="6"/>
  <c r="BY56" i="6"/>
  <c r="BY57" i="6"/>
  <c r="BY58" i="6"/>
  <c r="BY59" i="6"/>
  <c r="BY60" i="6"/>
  <c r="BY61" i="6"/>
  <c r="BY62" i="6"/>
  <c r="BY63" i="6"/>
  <c r="BY64" i="6"/>
  <c r="BY65" i="6"/>
  <c r="BY66" i="6"/>
  <c r="BY67" i="6"/>
  <c r="BY68" i="6"/>
  <c r="BY69" i="6"/>
  <c r="BY70" i="6"/>
  <c r="BY71" i="6"/>
  <c r="BY2" i="6"/>
  <c r="BP2" i="6"/>
  <c r="BN2" i="6"/>
  <c r="V3" i="6"/>
  <c r="W3" i="6" s="1"/>
  <c r="V4" i="6"/>
  <c r="W4" i="6" s="1"/>
  <c r="V5" i="6"/>
  <c r="W5" i="6" s="1"/>
  <c r="V6" i="6"/>
  <c r="W6" i="6" s="1"/>
  <c r="V7" i="6"/>
  <c r="W7" i="6" s="1"/>
  <c r="V8" i="6"/>
  <c r="W8" i="6" s="1"/>
  <c r="V9" i="6"/>
  <c r="W9" i="6" s="1"/>
  <c r="V10" i="6"/>
  <c r="W10" i="6" s="1"/>
  <c r="V11" i="6"/>
  <c r="W11" i="6" s="1"/>
  <c r="V12" i="6"/>
  <c r="W12" i="6" s="1"/>
  <c r="V13" i="6"/>
  <c r="W13" i="6" s="1"/>
  <c r="V14" i="6"/>
  <c r="W14" i="6" s="1"/>
  <c r="V15" i="6"/>
  <c r="W15" i="6" s="1"/>
  <c r="V16" i="6"/>
  <c r="W16" i="6" s="1"/>
  <c r="V17" i="6"/>
  <c r="W17" i="6" s="1"/>
  <c r="V18" i="6"/>
  <c r="W18" i="6" s="1"/>
  <c r="V19" i="6"/>
  <c r="W19" i="6" s="1"/>
  <c r="V20" i="6"/>
  <c r="W20" i="6" s="1"/>
  <c r="V21" i="6"/>
  <c r="W21" i="6" s="1"/>
  <c r="V22" i="6"/>
  <c r="W22" i="6" s="1"/>
  <c r="V23" i="6"/>
  <c r="W23" i="6" s="1"/>
  <c r="V24" i="6"/>
  <c r="W24" i="6" s="1"/>
  <c r="V25" i="6"/>
  <c r="W25" i="6" s="1"/>
  <c r="V26" i="6"/>
  <c r="W26" i="6" s="1"/>
  <c r="V27" i="6"/>
  <c r="W27" i="6" s="1"/>
  <c r="V28" i="6"/>
  <c r="W28" i="6" s="1"/>
  <c r="V29" i="6"/>
  <c r="W29" i="6" s="1"/>
  <c r="V30" i="6"/>
  <c r="W30" i="6" s="1"/>
  <c r="V31" i="6"/>
  <c r="W31" i="6" s="1"/>
  <c r="V32" i="6"/>
  <c r="W32" i="6" s="1"/>
  <c r="V33" i="6"/>
  <c r="W33" i="6" s="1"/>
  <c r="V34" i="6"/>
  <c r="W34" i="6" s="1"/>
  <c r="V35" i="6"/>
  <c r="W35" i="6" s="1"/>
  <c r="V36" i="6"/>
  <c r="W36" i="6" s="1"/>
  <c r="V37" i="6"/>
  <c r="W37" i="6" s="1"/>
  <c r="V38" i="6"/>
  <c r="W38" i="6" s="1"/>
  <c r="V39" i="6"/>
  <c r="W39" i="6" s="1"/>
  <c r="V40" i="6"/>
  <c r="W40" i="6" s="1"/>
  <c r="V41" i="6"/>
  <c r="W41" i="6" s="1"/>
  <c r="V42" i="6"/>
  <c r="W42" i="6" s="1"/>
  <c r="V43" i="6"/>
  <c r="W43" i="6" s="1"/>
  <c r="V44" i="6"/>
  <c r="W44" i="6" s="1"/>
  <c r="V45" i="6"/>
  <c r="W45" i="6" s="1"/>
  <c r="V46" i="6"/>
  <c r="W46" i="6" s="1"/>
  <c r="V47" i="6"/>
  <c r="W47" i="6" s="1"/>
  <c r="V48" i="6"/>
  <c r="W48" i="6" s="1"/>
  <c r="V49" i="6"/>
  <c r="W49" i="6" s="1"/>
  <c r="V50" i="6"/>
  <c r="W50" i="6" s="1"/>
  <c r="V51" i="6"/>
  <c r="W51" i="6" s="1"/>
  <c r="V52" i="6"/>
  <c r="W52" i="6" s="1"/>
  <c r="V53" i="6"/>
  <c r="W53" i="6" s="1"/>
  <c r="V54" i="6"/>
  <c r="W54" i="6" s="1"/>
  <c r="V55" i="6"/>
  <c r="W55" i="6" s="1"/>
  <c r="V56" i="6"/>
  <c r="W56" i="6" s="1"/>
  <c r="V57" i="6"/>
  <c r="W57" i="6" s="1"/>
  <c r="V58" i="6"/>
  <c r="W58" i="6" s="1"/>
  <c r="V59" i="6"/>
  <c r="W59" i="6" s="1"/>
  <c r="V60" i="6"/>
  <c r="W60" i="6" s="1"/>
  <c r="V61" i="6"/>
  <c r="W61" i="6" s="1"/>
  <c r="V62" i="6"/>
  <c r="W62" i="6" s="1"/>
  <c r="V63" i="6"/>
  <c r="W63" i="6" s="1"/>
  <c r="V64" i="6"/>
  <c r="W64" i="6" s="1"/>
  <c r="V65" i="6"/>
  <c r="W65" i="6" s="1"/>
  <c r="V66" i="6"/>
  <c r="W66" i="6" s="1"/>
  <c r="V67" i="6"/>
  <c r="W67" i="6" s="1"/>
  <c r="V68" i="6"/>
  <c r="W68" i="6" s="1"/>
  <c r="V69" i="6"/>
  <c r="W69" i="6" s="1"/>
  <c r="V70" i="6"/>
  <c r="W70" i="6" s="1"/>
  <c r="V71" i="6"/>
  <c r="W71" i="6" s="1"/>
  <c r="V2" i="6"/>
  <c r="W2" i="6" s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" i="3"/>
  <c r="BK3" i="3"/>
  <c r="BK4" i="3"/>
  <c r="BK5" i="3"/>
  <c r="BK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" i="3"/>
  <c r="BU6" i="6"/>
  <c r="CI3" i="6"/>
  <c r="CI5" i="6"/>
  <c r="CI7" i="6"/>
  <c r="CI8" i="6"/>
  <c r="CI9" i="6"/>
  <c r="CI10" i="6"/>
  <c r="CI11" i="6"/>
  <c r="CI12" i="6"/>
  <c r="CI13" i="6"/>
  <c r="CI14" i="6"/>
  <c r="CI15" i="6"/>
  <c r="CI16" i="6"/>
  <c r="CI17" i="6"/>
  <c r="CI18" i="6"/>
  <c r="CI19" i="6"/>
  <c r="CI20" i="6"/>
  <c r="CI21" i="6"/>
  <c r="CI22" i="6"/>
  <c r="CI24" i="6"/>
  <c r="CI25" i="6"/>
  <c r="CI26" i="6"/>
  <c r="CI29" i="6"/>
  <c r="CI31" i="6"/>
  <c r="CI33" i="6"/>
  <c r="CI34" i="6"/>
  <c r="CI35" i="6"/>
  <c r="CI36" i="6"/>
  <c r="CI38" i="6"/>
  <c r="CI39" i="6"/>
  <c r="CI40" i="6"/>
  <c r="CI41" i="6"/>
  <c r="CI42" i="6"/>
  <c r="CI43" i="6"/>
  <c r="CI44" i="6"/>
  <c r="CI45" i="6"/>
  <c r="CI46" i="6"/>
  <c r="CI47" i="6"/>
  <c r="CI48" i="6"/>
  <c r="CI49" i="6"/>
  <c r="CI50" i="6"/>
  <c r="CI51" i="6"/>
  <c r="CI53" i="6"/>
  <c r="CI54" i="6"/>
  <c r="CI55" i="6"/>
  <c r="CI56" i="6"/>
  <c r="CI58" i="6"/>
  <c r="CI59" i="6"/>
  <c r="CI60" i="6"/>
  <c r="CI61" i="6"/>
  <c r="CI64" i="6"/>
  <c r="CI65" i="6"/>
  <c r="CI67" i="6"/>
  <c r="CI69" i="6"/>
  <c r="CI71" i="6"/>
  <c r="CI2" i="6"/>
  <c r="CG3" i="6"/>
  <c r="CG4" i="6"/>
  <c r="CG5" i="6"/>
  <c r="CG6" i="6"/>
  <c r="CG7" i="6"/>
  <c r="CG8" i="6"/>
  <c r="CG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CG50" i="6"/>
  <c r="CG51" i="6"/>
  <c r="CG52" i="6"/>
  <c r="CG53" i="6"/>
  <c r="CG54" i="6"/>
  <c r="CG55" i="6"/>
  <c r="CG56" i="6"/>
  <c r="CG57" i="6"/>
  <c r="CG58" i="6"/>
  <c r="CG59" i="6"/>
  <c r="CG60" i="6"/>
  <c r="CG61" i="6"/>
  <c r="CG62" i="6"/>
  <c r="CG63" i="6"/>
  <c r="CG64" i="6"/>
  <c r="CG65" i="6"/>
  <c r="CG66" i="6"/>
  <c r="CG67" i="6"/>
  <c r="CG68" i="6"/>
  <c r="CG69" i="6"/>
  <c r="CG70" i="6"/>
  <c r="CG71" i="6"/>
  <c r="CG2" i="6"/>
  <c r="CE3" i="6"/>
  <c r="CE4" i="6"/>
  <c r="CE5" i="6"/>
  <c r="CE6" i="6"/>
  <c r="CE8" i="6"/>
  <c r="CE9" i="6"/>
  <c r="CE10" i="6"/>
  <c r="CE11" i="6"/>
  <c r="CE12" i="6"/>
  <c r="CE13" i="6"/>
  <c r="CE14" i="6"/>
  <c r="CE15" i="6"/>
  <c r="CE16" i="6"/>
  <c r="CE17" i="6"/>
  <c r="CE18" i="6"/>
  <c r="CE19" i="6"/>
  <c r="CE20" i="6"/>
  <c r="CE21" i="6"/>
  <c r="CE22" i="6"/>
  <c r="CE23" i="6"/>
  <c r="CE24" i="6"/>
  <c r="CE25" i="6"/>
  <c r="CE26" i="6"/>
  <c r="CE27" i="6"/>
  <c r="CE28" i="6"/>
  <c r="CE29" i="6"/>
  <c r="CE30" i="6"/>
  <c r="CE31" i="6"/>
  <c r="CE32" i="6"/>
  <c r="CE33" i="6"/>
  <c r="CE34" i="6"/>
  <c r="CE35" i="6"/>
  <c r="CE36" i="6"/>
  <c r="CE37" i="6"/>
  <c r="CE38" i="6"/>
  <c r="CE39" i="6"/>
  <c r="CE40" i="6"/>
  <c r="CE41" i="6"/>
  <c r="CE42" i="6"/>
  <c r="CE43" i="6"/>
  <c r="CE45" i="6"/>
  <c r="CE46" i="6"/>
  <c r="CE47" i="6"/>
  <c r="CE48" i="6"/>
  <c r="CE50" i="6"/>
  <c r="CE51" i="6"/>
  <c r="CE52" i="6"/>
  <c r="CE53" i="6"/>
  <c r="CE54" i="6"/>
  <c r="CE55" i="6"/>
  <c r="CE56" i="6"/>
  <c r="CE57" i="6"/>
  <c r="CE58" i="6"/>
  <c r="CE59" i="6"/>
  <c r="CE60" i="6"/>
  <c r="CE61" i="6"/>
  <c r="CE62" i="6"/>
  <c r="CE63" i="6"/>
  <c r="CE64" i="6"/>
  <c r="CE65" i="6"/>
  <c r="CE66" i="6"/>
  <c r="CE67" i="6"/>
  <c r="CE68" i="6"/>
  <c r="CE69" i="6"/>
  <c r="CE70" i="6"/>
  <c r="CE71" i="6"/>
  <c r="CE2" i="6"/>
  <c r="BS3" i="6"/>
  <c r="BS4" i="6"/>
  <c r="BS5" i="6"/>
  <c r="BS6" i="6"/>
  <c r="BS7" i="6"/>
  <c r="BS8" i="6"/>
  <c r="BS9" i="6"/>
  <c r="BS10" i="6"/>
  <c r="BS11" i="6"/>
  <c r="BS12" i="6"/>
  <c r="BS13" i="6"/>
  <c r="BS14" i="6"/>
  <c r="BS15" i="6"/>
  <c r="BS16" i="6"/>
  <c r="BS17" i="6"/>
  <c r="BS18" i="6"/>
  <c r="BS19" i="6"/>
  <c r="BS20" i="6"/>
  <c r="BS21" i="6"/>
  <c r="BS22" i="6"/>
  <c r="BS23" i="6"/>
  <c r="BS24" i="6"/>
  <c r="BS25" i="6"/>
  <c r="BS26" i="6"/>
  <c r="BS27" i="6"/>
  <c r="BS28" i="6"/>
  <c r="BS29" i="6"/>
  <c r="BS30" i="6"/>
  <c r="BS31" i="6"/>
  <c r="BS32" i="6"/>
  <c r="BS33" i="6"/>
  <c r="BS34" i="6"/>
  <c r="BS35" i="6"/>
  <c r="BS36" i="6"/>
  <c r="BS37" i="6"/>
  <c r="BS38" i="6"/>
  <c r="BS39" i="6"/>
  <c r="BS40" i="6"/>
  <c r="BS41" i="6"/>
  <c r="BS42" i="6"/>
  <c r="BS43" i="6"/>
  <c r="BS44" i="6"/>
  <c r="BS45" i="6"/>
  <c r="BS46" i="6"/>
  <c r="BS47" i="6"/>
  <c r="BS48" i="6"/>
  <c r="BS49" i="6"/>
  <c r="BS50" i="6"/>
  <c r="BS51" i="6"/>
  <c r="BS52" i="6"/>
  <c r="BS53" i="6"/>
  <c r="BS54" i="6"/>
  <c r="BS55" i="6"/>
  <c r="BS56" i="6"/>
  <c r="BS57" i="6"/>
  <c r="BS58" i="6"/>
  <c r="BS59" i="6"/>
  <c r="BS60" i="6"/>
  <c r="BS61" i="6"/>
  <c r="BS62" i="6"/>
  <c r="BS63" i="6"/>
  <c r="BS64" i="6"/>
  <c r="BS65" i="6"/>
  <c r="BS66" i="6"/>
  <c r="BS67" i="6"/>
  <c r="BS68" i="6"/>
  <c r="BS69" i="6"/>
  <c r="BS70" i="6"/>
  <c r="BS71" i="6"/>
  <c r="BS2" i="6"/>
  <c r="BN3" i="6"/>
  <c r="BN4" i="6"/>
  <c r="BN5" i="6"/>
  <c r="BN6" i="6"/>
  <c r="BN7" i="6"/>
  <c r="BN8" i="6"/>
  <c r="BN9" i="6"/>
  <c r="BN10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N65" i="6"/>
  <c r="BN66" i="6"/>
  <c r="BN67" i="6"/>
  <c r="BN68" i="6"/>
  <c r="BN69" i="6"/>
  <c r="BN70" i="6"/>
  <c r="BN71" i="6"/>
  <c r="BL2" i="6"/>
  <c r="BL3" i="6"/>
  <c r="BL4" i="6"/>
  <c r="BL5" i="6"/>
  <c r="BL6" i="6"/>
  <c r="BL7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L65" i="6"/>
  <c r="BL66" i="6"/>
  <c r="BL67" i="6"/>
  <c r="BL68" i="6"/>
  <c r="BL69" i="6"/>
  <c r="BL70" i="6"/>
  <c r="BL71" i="6"/>
  <c r="CJ9" i="6" l="1"/>
  <c r="CJ10" i="6"/>
  <c r="CJ11" i="6"/>
  <c r="CJ12" i="6"/>
  <c r="CJ13" i="6"/>
  <c r="CJ14" i="6"/>
  <c r="CJ15" i="6"/>
  <c r="CJ16" i="6"/>
  <c r="CJ17" i="6"/>
  <c r="CJ18" i="6"/>
  <c r="CJ19" i="6"/>
  <c r="CJ20" i="6"/>
  <c r="CJ21" i="6"/>
  <c r="CJ22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CJ35" i="6"/>
  <c r="CJ36" i="6"/>
  <c r="CJ37" i="6"/>
  <c r="CJ38" i="6"/>
  <c r="CJ39" i="6"/>
  <c r="CJ40" i="6"/>
  <c r="CJ41" i="6"/>
  <c r="CJ42" i="6"/>
  <c r="CJ43" i="6"/>
  <c r="CJ44" i="6"/>
  <c r="CJ45" i="6"/>
  <c r="CJ46" i="6"/>
  <c r="CJ47" i="6"/>
  <c r="CJ48" i="6"/>
  <c r="CJ49" i="6"/>
  <c r="CJ50" i="6"/>
  <c r="CJ51" i="6"/>
  <c r="CJ52" i="6"/>
  <c r="CJ53" i="6"/>
  <c r="CJ54" i="6"/>
  <c r="CJ55" i="6"/>
  <c r="CJ56" i="6"/>
  <c r="CJ57" i="6"/>
  <c r="CJ58" i="6"/>
  <c r="CJ59" i="6"/>
  <c r="CJ60" i="6"/>
  <c r="CJ61" i="6"/>
  <c r="CJ62" i="6"/>
  <c r="CJ63" i="6"/>
  <c r="CJ64" i="6"/>
  <c r="CJ65" i="6"/>
  <c r="CJ66" i="6"/>
  <c r="CJ67" i="6"/>
  <c r="CJ68" i="6"/>
  <c r="CJ69" i="6"/>
  <c r="CJ70" i="6"/>
  <c r="CJ71" i="6"/>
  <c r="CJ3" i="6"/>
  <c r="CJ4" i="6"/>
  <c r="CJ5" i="6"/>
  <c r="CJ6" i="6"/>
  <c r="CJ7" i="6"/>
  <c r="CJ8" i="6"/>
  <c r="CJ2" i="6"/>
  <c r="BS2" i="4"/>
  <c r="BU72" i="6" l="1"/>
  <c r="BU20" i="6"/>
  <c r="J20" i="6"/>
  <c r="K20" i="6" s="1"/>
  <c r="BU14" i="6"/>
  <c r="J14" i="6"/>
  <c r="K14" i="6" s="1"/>
  <c r="BU57" i="6"/>
  <c r="J57" i="6"/>
  <c r="K57" i="6" s="1"/>
  <c r="G57" i="6"/>
  <c r="BU54" i="6"/>
  <c r="J54" i="6"/>
  <c r="K54" i="6" s="1"/>
  <c r="BU45" i="6"/>
  <c r="J45" i="6"/>
  <c r="K45" i="6" s="1"/>
  <c r="G45" i="6"/>
  <c r="BU17" i="6"/>
  <c r="J17" i="6"/>
  <c r="K17" i="6" s="1"/>
  <c r="BU53" i="6"/>
  <c r="J53" i="6"/>
  <c r="K53" i="6" s="1"/>
  <c r="BU43" i="6"/>
  <c r="J43" i="6"/>
  <c r="K43" i="6" s="1"/>
  <c r="BU65" i="6"/>
  <c r="J65" i="6"/>
  <c r="K65" i="6" s="1"/>
  <c r="BU42" i="6"/>
  <c r="J42" i="6"/>
  <c r="K42" i="6" s="1"/>
  <c r="BU27" i="6"/>
  <c r="J27" i="6"/>
  <c r="K27" i="6" s="1"/>
  <c r="G27" i="6"/>
  <c r="BU18" i="6"/>
  <c r="J18" i="6"/>
  <c r="K18" i="6" s="1"/>
  <c r="G18" i="6"/>
  <c r="J2" i="6"/>
  <c r="K2" i="6" s="1"/>
  <c r="BU50" i="6"/>
  <c r="J50" i="6"/>
  <c r="K50" i="6" s="1"/>
  <c r="BU61" i="6"/>
  <c r="J61" i="6"/>
  <c r="K61" i="6" s="1"/>
  <c r="BU25" i="6"/>
  <c r="J25" i="6"/>
  <c r="K25" i="6" s="1"/>
  <c r="BU56" i="6"/>
  <c r="J56" i="6"/>
  <c r="K56" i="6" s="1"/>
  <c r="G56" i="6"/>
  <c r="BU21" i="6"/>
  <c r="J21" i="6"/>
  <c r="K21" i="6" s="1"/>
  <c r="G21" i="6"/>
  <c r="BU60" i="6"/>
  <c r="J60" i="6"/>
  <c r="K60" i="6" s="1"/>
  <c r="BU8" i="6"/>
  <c r="J8" i="6"/>
  <c r="K8" i="6" s="1"/>
  <c r="BU51" i="6"/>
  <c r="J51" i="6"/>
  <c r="K51" i="6" s="1"/>
  <c r="G51" i="6"/>
  <c r="BU40" i="6"/>
  <c r="J40" i="6"/>
  <c r="K40" i="6" s="1"/>
  <c r="BU63" i="6"/>
  <c r="J63" i="6"/>
  <c r="K63" i="6" s="1"/>
  <c r="BU71" i="6"/>
  <c r="J71" i="6"/>
  <c r="K71" i="6" s="1"/>
  <c r="BU68" i="6"/>
  <c r="J68" i="6"/>
  <c r="K68" i="6" s="1"/>
  <c r="BU30" i="6"/>
  <c r="J30" i="6"/>
  <c r="K30" i="6" s="1"/>
  <c r="BU28" i="6"/>
  <c r="J28" i="6"/>
  <c r="K28" i="6" s="1"/>
  <c r="G28" i="6"/>
  <c r="BU15" i="6"/>
  <c r="J15" i="6"/>
  <c r="K15" i="6" s="1"/>
  <c r="BU5" i="6"/>
  <c r="J5" i="6"/>
  <c r="K5" i="6" s="1"/>
  <c r="BU34" i="6"/>
  <c r="J34" i="6"/>
  <c r="K34" i="6" s="1"/>
  <c r="G34" i="6"/>
  <c r="BU26" i="6"/>
  <c r="J26" i="6"/>
  <c r="K26" i="6" s="1"/>
  <c r="BU38" i="6"/>
  <c r="J38" i="6"/>
  <c r="K38" i="6" s="1"/>
  <c r="BU37" i="6"/>
  <c r="J37" i="6"/>
  <c r="K37" i="6" s="1"/>
  <c r="G37" i="6"/>
  <c r="BU46" i="6"/>
  <c r="J46" i="6"/>
  <c r="K46" i="6" s="1"/>
  <c r="G46" i="6"/>
  <c r="BU3" i="6"/>
  <c r="J3" i="6"/>
  <c r="K3" i="6" s="1"/>
  <c r="BU52" i="6"/>
  <c r="J52" i="6"/>
  <c r="K52" i="6" s="1"/>
  <c r="BU12" i="6"/>
  <c r="J12" i="6"/>
  <c r="K12" i="6" s="1"/>
  <c r="BU16" i="6"/>
  <c r="J16" i="6"/>
  <c r="K16" i="6" s="1"/>
  <c r="BU69" i="6"/>
  <c r="J69" i="6"/>
  <c r="K69" i="6" s="1"/>
  <c r="BU49" i="6"/>
  <c r="J49" i="6"/>
  <c r="K49" i="6" s="1"/>
  <c r="BU19" i="6"/>
  <c r="J19" i="6"/>
  <c r="K19" i="6" s="1"/>
  <c r="G19" i="6"/>
  <c r="BU13" i="6"/>
  <c r="J13" i="6"/>
  <c r="K13" i="6" s="1"/>
  <c r="BU9" i="6"/>
  <c r="J9" i="6"/>
  <c r="K9" i="6" s="1"/>
  <c r="BU55" i="6"/>
  <c r="J55" i="6"/>
  <c r="K55" i="6" s="1"/>
  <c r="BU70" i="6"/>
  <c r="J70" i="6"/>
  <c r="K70" i="6" s="1"/>
  <c r="G70" i="6"/>
  <c r="BU67" i="6"/>
  <c r="J67" i="6"/>
  <c r="K67" i="6" s="1"/>
  <c r="G67" i="6"/>
  <c r="BU23" i="6"/>
  <c r="J23" i="6"/>
  <c r="K23" i="6" s="1"/>
  <c r="BU64" i="6"/>
  <c r="J64" i="6"/>
  <c r="K64" i="6" s="1"/>
  <c r="G64" i="6"/>
  <c r="BU44" i="6"/>
  <c r="J44" i="6"/>
  <c r="K44" i="6" s="1"/>
  <c r="G44" i="6"/>
  <c r="BU35" i="6"/>
  <c r="J35" i="6"/>
  <c r="K35" i="6" s="1"/>
  <c r="G35" i="6"/>
  <c r="BU47" i="6"/>
  <c r="J47" i="6"/>
  <c r="K47" i="6" s="1"/>
  <c r="G47" i="6"/>
  <c r="BU7" i="6"/>
  <c r="J7" i="6"/>
  <c r="K7" i="6" s="1"/>
  <c r="BU32" i="6"/>
  <c r="J32" i="6"/>
  <c r="K32" i="6" s="1"/>
  <c r="G32" i="6"/>
  <c r="BU10" i="6"/>
  <c r="J10" i="6"/>
  <c r="K10" i="6" s="1"/>
  <c r="BU66" i="6"/>
  <c r="J66" i="6"/>
  <c r="K66" i="6" s="1"/>
  <c r="G66" i="6"/>
  <c r="BU58" i="6"/>
  <c r="J58" i="6"/>
  <c r="K58" i="6" s="1"/>
  <c r="BU33" i="6"/>
  <c r="J33" i="6"/>
  <c r="K33" i="6" s="1"/>
  <c r="G33" i="6"/>
  <c r="BU41" i="6"/>
  <c r="J41" i="6"/>
  <c r="K41" i="6" s="1"/>
  <c r="BU39" i="6"/>
  <c r="J39" i="6"/>
  <c r="K39" i="6" s="1"/>
  <c r="G39" i="6"/>
  <c r="J6" i="6"/>
  <c r="K6" i="6" s="1"/>
  <c r="BU29" i="6"/>
  <c r="J29" i="6"/>
  <c r="K29" i="6" s="1"/>
  <c r="BU22" i="6"/>
  <c r="J22" i="6"/>
  <c r="K22" i="6" s="1"/>
  <c r="BU11" i="6"/>
  <c r="J11" i="6"/>
  <c r="K11" i="6" s="1"/>
  <c r="BU31" i="6"/>
  <c r="J31" i="6"/>
  <c r="K31" i="6" s="1"/>
  <c r="BU4" i="6"/>
  <c r="J4" i="6"/>
  <c r="K4" i="6" s="1"/>
  <c r="G4" i="6"/>
  <c r="BU48" i="6"/>
  <c r="J48" i="6"/>
  <c r="K48" i="6" s="1"/>
  <c r="BU24" i="6"/>
  <c r="J24" i="6"/>
  <c r="K24" i="6" s="1"/>
  <c r="G24" i="6"/>
  <c r="BU59" i="6"/>
  <c r="J59" i="6"/>
  <c r="K59" i="6" s="1"/>
  <c r="BU62" i="6"/>
  <c r="J62" i="6"/>
  <c r="K62" i="6" s="1"/>
  <c r="G62" i="6"/>
  <c r="BU36" i="6"/>
  <c r="J36" i="6"/>
  <c r="K36" i="6" s="1"/>
  <c r="G36" i="6"/>
  <c r="BO3" i="4"/>
  <c r="BO4" i="4"/>
  <c r="BO5" i="4"/>
  <c r="BO6" i="4"/>
  <c r="BO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2" i="4"/>
  <c r="BW2" i="4"/>
  <c r="BP3" i="4"/>
  <c r="BQ3" i="4" s="1"/>
  <c r="BP4" i="4"/>
  <c r="BP5" i="4"/>
  <c r="BQ5" i="4" s="1"/>
  <c r="BP6" i="4"/>
  <c r="BQ6" i="4" s="1"/>
  <c r="BP7" i="4"/>
  <c r="BP8" i="4"/>
  <c r="BP9" i="4"/>
  <c r="BQ9" i="4" s="1"/>
  <c r="BP10" i="4"/>
  <c r="BP11" i="4"/>
  <c r="BQ11" i="4" s="1"/>
  <c r="BP12" i="4"/>
  <c r="BQ12" i="4" s="1"/>
  <c r="BP13" i="4"/>
  <c r="BQ13" i="4" s="1"/>
  <c r="BP14" i="4"/>
  <c r="BQ14" i="4" s="1"/>
  <c r="BP15" i="4"/>
  <c r="BQ15" i="4" s="1"/>
  <c r="BP16" i="4"/>
  <c r="BP17" i="4"/>
  <c r="BQ17" i="4" s="1"/>
  <c r="BP18" i="4"/>
  <c r="BQ18" i="4" s="1"/>
  <c r="BP19" i="4"/>
  <c r="BQ19" i="4" s="1"/>
  <c r="BP20" i="4"/>
  <c r="BQ20" i="4" s="1"/>
  <c r="BP21" i="4"/>
  <c r="BQ21" i="4" s="1"/>
  <c r="BP22" i="4"/>
  <c r="BP23" i="4"/>
  <c r="BQ23" i="4" s="1"/>
  <c r="BP24" i="4"/>
  <c r="BQ24" i="4" s="1"/>
  <c r="BP25" i="4"/>
  <c r="BQ25" i="4" s="1"/>
  <c r="BP26" i="4"/>
  <c r="BQ26" i="4" s="1"/>
  <c r="BP27" i="4"/>
  <c r="BQ27" i="4" s="1"/>
  <c r="BP28" i="4"/>
  <c r="BQ28" i="4" s="1"/>
  <c r="BP29" i="4"/>
  <c r="BQ29" i="4" s="1"/>
  <c r="BP30" i="4"/>
  <c r="BP31" i="4"/>
  <c r="BQ31" i="4" s="1"/>
  <c r="BP32" i="4"/>
  <c r="BQ32" i="4" s="1"/>
  <c r="BP33" i="4"/>
  <c r="BQ33" i="4" s="1"/>
  <c r="BP34" i="4"/>
  <c r="BP35" i="4"/>
  <c r="BQ35" i="4" s="1"/>
  <c r="BP36" i="4"/>
  <c r="BQ36" i="4" s="1"/>
  <c r="BP37" i="4"/>
  <c r="BQ37" i="4" s="1"/>
  <c r="BP38" i="4"/>
  <c r="BQ38" i="4" s="1"/>
  <c r="BP39" i="4"/>
  <c r="BQ39" i="4" s="1"/>
  <c r="BP40" i="4"/>
  <c r="BP41" i="4"/>
  <c r="BQ41" i="4" s="1"/>
  <c r="BP42" i="4"/>
  <c r="BQ42" i="4" s="1"/>
  <c r="BP43" i="4"/>
  <c r="BQ43" i="4" s="1"/>
  <c r="BP44" i="4"/>
  <c r="BQ44" i="4" s="1"/>
  <c r="BP45" i="4"/>
  <c r="BQ45" i="4" s="1"/>
  <c r="BP46" i="4"/>
  <c r="BP47" i="4"/>
  <c r="BQ47" i="4" s="1"/>
  <c r="BP48" i="4"/>
  <c r="BQ48" i="4" s="1"/>
  <c r="BP49" i="4"/>
  <c r="BQ49" i="4" s="1"/>
  <c r="BP50" i="4"/>
  <c r="BQ50" i="4" s="1"/>
  <c r="BP51" i="4"/>
  <c r="BQ51" i="4" s="1"/>
  <c r="BP52" i="4"/>
  <c r="BP53" i="4"/>
  <c r="BQ53" i="4" s="1"/>
  <c r="BP54" i="4"/>
  <c r="BQ54" i="4" s="1"/>
  <c r="BP55" i="4"/>
  <c r="BQ55" i="4" s="1"/>
  <c r="BP56" i="4"/>
  <c r="BQ56" i="4" s="1"/>
  <c r="BP57" i="4"/>
  <c r="BQ57" i="4" s="1"/>
  <c r="BP58" i="4"/>
  <c r="BP59" i="4"/>
  <c r="BQ59" i="4" s="1"/>
  <c r="BP60" i="4"/>
  <c r="BQ60" i="4" s="1"/>
  <c r="BP61" i="4"/>
  <c r="BQ61" i="4" s="1"/>
  <c r="BP62" i="4"/>
  <c r="BQ62" i="4" s="1"/>
  <c r="BP63" i="4"/>
  <c r="BP64" i="4"/>
  <c r="BQ64" i="4" s="1"/>
  <c r="BP65" i="4"/>
  <c r="BQ65" i="4" s="1"/>
  <c r="BP66" i="4"/>
  <c r="BQ66" i="4" s="1"/>
  <c r="BP67" i="4"/>
  <c r="BQ67" i="4" s="1"/>
  <c r="BP68" i="4"/>
  <c r="BQ68" i="4" s="1"/>
  <c r="BP2" i="4"/>
  <c r="BQ2" i="4" s="1"/>
  <c r="BQ30" i="4"/>
  <c r="BQ52" i="4"/>
  <c r="BQ4" i="4"/>
  <c r="BQ10" i="4"/>
  <c r="BQ16" i="4"/>
  <c r="BQ22" i="4"/>
  <c r="BQ34" i="4"/>
  <c r="BQ40" i="4"/>
  <c r="BQ46" i="4"/>
  <c r="BQ58" i="4"/>
  <c r="BQ63" i="4"/>
  <c r="BP78" i="4"/>
  <c r="BQ78" i="4"/>
  <c r="BV3" i="4"/>
  <c r="BV4" i="4"/>
  <c r="BV5" i="4"/>
  <c r="BV6" i="4"/>
  <c r="BV7" i="4"/>
  <c r="BV8" i="4"/>
  <c r="BV9" i="4"/>
  <c r="BV10" i="4"/>
  <c r="BV11" i="4"/>
  <c r="BV12" i="4"/>
  <c r="BV13" i="4"/>
  <c r="BV14" i="4"/>
  <c r="BV15" i="4"/>
  <c r="BV16" i="4"/>
  <c r="BV17" i="4"/>
  <c r="BV18" i="4"/>
  <c r="BV19" i="4"/>
  <c r="BV20" i="4"/>
  <c r="BV21" i="4"/>
  <c r="BV22" i="4"/>
  <c r="BV23" i="4"/>
  <c r="BV24" i="4"/>
  <c r="BV25" i="4"/>
  <c r="BV26" i="4"/>
  <c r="BV27" i="4"/>
  <c r="BV28" i="4"/>
  <c r="BV29" i="4"/>
  <c r="BV30" i="4"/>
  <c r="BV31" i="4"/>
  <c r="BV32" i="4"/>
  <c r="BV33" i="4"/>
  <c r="BV34" i="4"/>
  <c r="BV35" i="4"/>
  <c r="BV36" i="4"/>
  <c r="BV37" i="4"/>
  <c r="BV38" i="4"/>
  <c r="BV39" i="4"/>
  <c r="BV40" i="4"/>
  <c r="BV41" i="4"/>
  <c r="BV42" i="4"/>
  <c r="BV43" i="4"/>
  <c r="BV44" i="4"/>
  <c r="BV45" i="4"/>
  <c r="BV46" i="4"/>
  <c r="BV47" i="4"/>
  <c r="BV48" i="4"/>
  <c r="BV49" i="4"/>
  <c r="BV50" i="4"/>
  <c r="BV51" i="4"/>
  <c r="BV52" i="4"/>
  <c r="BV53" i="4"/>
  <c r="BV54" i="4"/>
  <c r="BV55" i="4"/>
  <c r="BV56" i="4"/>
  <c r="BV57" i="4"/>
  <c r="BV58" i="4"/>
  <c r="BV59" i="4"/>
  <c r="BV60" i="4"/>
  <c r="BV61" i="4"/>
  <c r="BV62" i="4"/>
  <c r="BV63" i="4"/>
  <c r="BV64" i="4"/>
  <c r="BV65" i="4"/>
  <c r="BV66" i="4"/>
  <c r="BV67" i="4"/>
  <c r="BV68" i="4"/>
  <c r="BV69" i="4"/>
  <c r="BV70" i="4"/>
  <c r="BV71" i="4"/>
  <c r="BV72" i="4"/>
  <c r="BV2" i="4"/>
  <c r="BT3" i="4"/>
  <c r="BT4" i="4"/>
  <c r="BT5" i="4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2" i="4"/>
  <c r="BU49" i="4"/>
  <c r="BR3" i="4"/>
  <c r="BR4" i="4"/>
  <c r="BR5" i="4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S49" i="4" s="1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2" i="4"/>
  <c r="BN73" i="4"/>
  <c r="H49" i="4"/>
  <c r="I49" i="4" s="1"/>
  <c r="H45" i="1"/>
  <c r="BP73" i="4" l="1"/>
  <c r="BQ7" i="4"/>
  <c r="BV75" i="4"/>
  <c r="BP75" i="4"/>
  <c r="BQ8" i="4"/>
  <c r="BP76" i="4"/>
  <c r="BV73" i="4"/>
  <c r="BT75" i="4"/>
  <c r="BR73" i="4"/>
  <c r="BT73" i="4"/>
  <c r="BW49" i="4"/>
  <c r="BR75" i="4"/>
  <c r="BQ73" i="4" l="1"/>
  <c r="BQ75" i="4"/>
  <c r="BQ76" i="4" s="1"/>
  <c r="BU5" i="4"/>
  <c r="BU8" i="4"/>
  <c r="BU7" i="4"/>
  <c r="BU12" i="4"/>
  <c r="BU13" i="4"/>
  <c r="BU14" i="4"/>
  <c r="BU18" i="4"/>
  <c r="BU19" i="4"/>
  <c r="BU20" i="4"/>
  <c r="BU24" i="4"/>
  <c r="BU25" i="4"/>
  <c r="BU26" i="4"/>
  <c r="BU30" i="4"/>
  <c r="BU33" i="4"/>
  <c r="BU32" i="4"/>
  <c r="BU36" i="4"/>
  <c r="BU38" i="4"/>
  <c r="BU37" i="4"/>
  <c r="BU42" i="4"/>
  <c r="BU43" i="4"/>
  <c r="BU45" i="4"/>
  <c r="BU48" i="4"/>
  <c r="BU50" i="4"/>
  <c r="BU51" i="4"/>
  <c r="BU53" i="4"/>
  <c r="BU55" i="4"/>
  <c r="BU56" i="4"/>
  <c r="BU58" i="4"/>
  <c r="BU60" i="4"/>
  <c r="BU61" i="4"/>
  <c r="BU62" i="4"/>
  <c r="BU63" i="4"/>
  <c r="BU67" i="4"/>
  <c r="BU68" i="4"/>
  <c r="BU69" i="4"/>
  <c r="BU9" i="4"/>
  <c r="BU16" i="4"/>
  <c r="BU23" i="4"/>
  <c r="BU44" i="4"/>
  <c r="BS6" i="4"/>
  <c r="BS8" i="4"/>
  <c r="BS7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5" i="4"/>
  <c r="BS26" i="4"/>
  <c r="BS27" i="4"/>
  <c r="BS28" i="4"/>
  <c r="BS29" i="4"/>
  <c r="BS33" i="4"/>
  <c r="BS32" i="4"/>
  <c r="BS31" i="4"/>
  <c r="BS34" i="4"/>
  <c r="BS35" i="4"/>
  <c r="BS36" i="4"/>
  <c r="BS38" i="4"/>
  <c r="BS37" i="4"/>
  <c r="BS40" i="4"/>
  <c r="BS41" i="4"/>
  <c r="BS43" i="4"/>
  <c r="BS45" i="4"/>
  <c r="BS44" i="4"/>
  <c r="BS46" i="4"/>
  <c r="BS47" i="4"/>
  <c r="BS48" i="4"/>
  <c r="BS50" i="4"/>
  <c r="BS51" i="4"/>
  <c r="BS52" i="4"/>
  <c r="BS53" i="4"/>
  <c r="BS54" i="4"/>
  <c r="BS55" i="4"/>
  <c r="BS56" i="4"/>
  <c r="BS58" i="4"/>
  <c r="BS57" i="4"/>
  <c r="BS59" i="4"/>
  <c r="BS60" i="4"/>
  <c r="BS62" i="4"/>
  <c r="BS63" i="4"/>
  <c r="BS64" i="4"/>
  <c r="BS65" i="4"/>
  <c r="BS66" i="4"/>
  <c r="BS68" i="4"/>
  <c r="BS69" i="4"/>
  <c r="BS70" i="4"/>
  <c r="BU78" i="4"/>
  <c r="BT78" i="4"/>
  <c r="BU71" i="4"/>
  <c r="BU70" i="4"/>
  <c r="BU66" i="4"/>
  <c r="BU65" i="4"/>
  <c r="BU64" i="4"/>
  <c r="BU59" i="4"/>
  <c r="BU57" i="4"/>
  <c r="BU54" i="4"/>
  <c r="BU52" i="4"/>
  <c r="BU47" i="4"/>
  <c r="BU46" i="4"/>
  <c r="BU41" i="4"/>
  <c r="BU39" i="4"/>
  <c r="BU40" i="4"/>
  <c r="BU35" i="4"/>
  <c r="BU34" i="4"/>
  <c r="BU31" i="4"/>
  <c r="BU29" i="4"/>
  <c r="BU28" i="4"/>
  <c r="BU27" i="4"/>
  <c r="BU22" i="4"/>
  <c r="BU21" i="4"/>
  <c r="BU17" i="4"/>
  <c r="BU15" i="4"/>
  <c r="BU11" i="4"/>
  <c r="BU10" i="4"/>
  <c r="BU6" i="4"/>
  <c r="BU4" i="4"/>
  <c r="BU2" i="4"/>
  <c r="BS67" i="4"/>
  <c r="BS61" i="4"/>
  <c r="BS42" i="4"/>
  <c r="BS39" i="4"/>
  <c r="BS30" i="4"/>
  <c r="BS24" i="4"/>
  <c r="BS5" i="4"/>
  <c r="BW3" i="4"/>
  <c r="BW4" i="4"/>
  <c r="BW6" i="4"/>
  <c r="BW5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3" i="4"/>
  <c r="BW32" i="4"/>
  <c r="BW31" i="4"/>
  <c r="BW34" i="4"/>
  <c r="BW35" i="4"/>
  <c r="BW36" i="4"/>
  <c r="BW38" i="4"/>
  <c r="BW37" i="4"/>
  <c r="BW40" i="4"/>
  <c r="BW39" i="4"/>
  <c r="BW41" i="4"/>
  <c r="BW42" i="4"/>
  <c r="BW43" i="4"/>
  <c r="BW45" i="4"/>
  <c r="BW44" i="4"/>
  <c r="BW46" i="4"/>
  <c r="BW47" i="4"/>
  <c r="BW48" i="4"/>
  <c r="BW50" i="4"/>
  <c r="BW51" i="4"/>
  <c r="BW52" i="4"/>
  <c r="BW53" i="4"/>
  <c r="BW54" i="4"/>
  <c r="BW55" i="4"/>
  <c r="BW56" i="4"/>
  <c r="BW58" i="4"/>
  <c r="BW57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8" i="4"/>
  <c r="BV78" i="4"/>
  <c r="BN75" i="4"/>
  <c r="BS3" i="4" l="1"/>
  <c r="BT76" i="4"/>
  <c r="BU3" i="4"/>
  <c r="BU75" i="4" s="1"/>
  <c r="BR76" i="4"/>
  <c r="BS4" i="4"/>
  <c r="BW8" i="4"/>
  <c r="BW7" i="4"/>
  <c r="BV76" i="4"/>
  <c r="BN76" i="4"/>
  <c r="BN78" i="4"/>
  <c r="BU73" i="4" l="1"/>
  <c r="BW75" i="4"/>
  <c r="BW76" i="4" s="1"/>
  <c r="BW73" i="4"/>
  <c r="BS75" i="4"/>
  <c r="BS76" i="4" s="1"/>
  <c r="BS73" i="4"/>
  <c r="BU76" i="4"/>
  <c r="H27" i="4" l="1"/>
  <c r="I27" i="4" s="1"/>
  <c r="E27" i="4"/>
  <c r="H33" i="4"/>
  <c r="I33" i="4" s="1"/>
  <c r="H48" i="4"/>
  <c r="I48" i="4" s="1"/>
  <c r="H26" i="4"/>
  <c r="I26" i="4" s="1"/>
  <c r="E26" i="4"/>
  <c r="H17" i="4"/>
  <c r="I17" i="4" s="1"/>
  <c r="E17" i="4"/>
  <c r="H24" i="4"/>
  <c r="I24" i="4" s="1"/>
  <c r="E24" i="4"/>
  <c r="H50" i="4"/>
  <c r="I50" i="4" s="1"/>
  <c r="H3" i="4"/>
  <c r="I3" i="4" s="1"/>
  <c r="E3" i="4"/>
  <c r="H64" i="4"/>
  <c r="I64" i="4" s="1"/>
  <c r="H58" i="4"/>
  <c r="I58" i="4" s="1"/>
  <c r="H54" i="4"/>
  <c r="I54" i="4" s="1"/>
  <c r="H4" i="4"/>
  <c r="I4" i="4" s="1"/>
  <c r="H16" i="4"/>
  <c r="I16" i="4" s="1"/>
  <c r="H70" i="4"/>
  <c r="I70" i="4" s="1"/>
  <c r="E70" i="4"/>
  <c r="H56" i="4"/>
  <c r="I56" i="4" s="1"/>
  <c r="E56" i="4"/>
  <c r="H28" i="4"/>
  <c r="I28" i="4" s="1"/>
  <c r="H69" i="4"/>
  <c r="I69" i="4" s="1"/>
  <c r="H66" i="4"/>
  <c r="I66" i="4" s="1"/>
  <c r="H36" i="4"/>
  <c r="I36" i="4" s="1"/>
  <c r="H52" i="4"/>
  <c r="I52" i="4" s="1"/>
  <c r="E52" i="4"/>
  <c r="H59" i="4"/>
  <c r="I59" i="4" s="1"/>
  <c r="H32" i="4"/>
  <c r="I32" i="4" s="1"/>
  <c r="H6" i="4"/>
  <c r="I6" i="4" s="1"/>
  <c r="H21" i="4"/>
  <c r="I21" i="4" s="1"/>
  <c r="E21" i="4"/>
  <c r="H38" i="4"/>
  <c r="I38" i="4" s="1"/>
  <c r="E38" i="4"/>
  <c r="H68" i="4"/>
  <c r="I68" i="4" s="1"/>
  <c r="E68" i="4"/>
  <c r="H23" i="4"/>
  <c r="I23" i="4" s="1"/>
  <c r="E23" i="4"/>
  <c r="H65" i="4"/>
  <c r="I65" i="4" s="1"/>
  <c r="H63" i="4"/>
  <c r="I63" i="4" s="1"/>
  <c r="H14" i="4"/>
  <c r="I14" i="4" s="1"/>
  <c r="H51" i="4"/>
  <c r="I51" i="4" s="1"/>
  <c r="H13" i="4"/>
  <c r="I13" i="4" s="1"/>
  <c r="E13" i="4"/>
  <c r="H40" i="4"/>
  <c r="I40" i="4" s="1"/>
  <c r="H39" i="4"/>
  <c r="I39" i="4" s="1"/>
  <c r="E39" i="4"/>
  <c r="H2" i="4"/>
  <c r="I2" i="4" s="1"/>
  <c r="E2" i="4"/>
  <c r="H22" i="4"/>
  <c r="I22" i="4" s="1"/>
  <c r="E22" i="4"/>
  <c r="H42" i="4"/>
  <c r="I42" i="4" s="1"/>
  <c r="E42" i="4"/>
  <c r="H15" i="4"/>
  <c r="I15" i="4" s="1"/>
  <c r="E15" i="4"/>
  <c r="H19" i="4"/>
  <c r="I19" i="4" s="1"/>
  <c r="E19" i="4"/>
  <c r="H8" i="4"/>
  <c r="I8" i="4" s="1"/>
  <c r="H46" i="4"/>
  <c r="I46" i="4" s="1"/>
  <c r="H11" i="4"/>
  <c r="I11" i="4" s="1"/>
  <c r="H45" i="4"/>
  <c r="I45" i="4" s="1"/>
  <c r="E45" i="4"/>
  <c r="H62" i="4"/>
  <c r="I62" i="4" s="1"/>
  <c r="E62" i="4"/>
  <c r="H41" i="4"/>
  <c r="I41" i="4" s="1"/>
  <c r="H57" i="4"/>
  <c r="I57" i="4" s="1"/>
  <c r="H5" i="4"/>
  <c r="I5" i="4" s="1"/>
  <c r="E5" i="4"/>
  <c r="H25" i="4"/>
  <c r="I25" i="4" s="1"/>
  <c r="H10" i="4"/>
  <c r="I10" i="4" s="1"/>
  <c r="H55" i="4"/>
  <c r="I55" i="4" s="1"/>
  <c r="E55" i="4"/>
  <c r="H72" i="4"/>
  <c r="I72" i="4" s="1"/>
  <c r="H31" i="4"/>
  <c r="I31" i="4" s="1"/>
  <c r="E31" i="4"/>
  <c r="H61" i="4"/>
  <c r="I61" i="4" s="1"/>
  <c r="E61" i="4"/>
  <c r="H67" i="4"/>
  <c r="I67" i="4" s="1"/>
  <c r="H34" i="4"/>
  <c r="I34" i="4" s="1"/>
  <c r="H44" i="4"/>
  <c r="I44" i="4" s="1"/>
  <c r="H30" i="4"/>
  <c r="I30" i="4" s="1"/>
  <c r="H35" i="4"/>
  <c r="I35" i="4" s="1"/>
  <c r="H9" i="4"/>
  <c r="I9" i="4" s="1"/>
  <c r="H18" i="4"/>
  <c r="I18" i="4" s="1"/>
  <c r="H29" i="4"/>
  <c r="I29" i="4" s="1"/>
  <c r="H71" i="4"/>
  <c r="I71" i="4" s="1"/>
  <c r="H53" i="4"/>
  <c r="I53" i="4" s="1"/>
  <c r="H20" i="4"/>
  <c r="I20" i="4" s="1"/>
  <c r="H12" i="4"/>
  <c r="I12" i="4" s="1"/>
  <c r="H43" i="4"/>
  <c r="I43" i="4" s="1"/>
  <c r="H7" i="4"/>
  <c r="I7" i="4" s="1"/>
  <c r="E7" i="4"/>
  <c r="H47" i="4"/>
  <c r="I47" i="4" s="1"/>
  <c r="E47" i="4"/>
  <c r="H37" i="4"/>
  <c r="I37" i="4" s="1"/>
  <c r="H60" i="4"/>
  <c r="I60" i="4" s="1"/>
  <c r="H52" i="1"/>
  <c r="H66" i="1"/>
  <c r="H7" i="1"/>
  <c r="H30" i="1"/>
  <c r="H14" i="1"/>
  <c r="E36" i="1"/>
  <c r="E19" i="1"/>
  <c r="E58" i="1"/>
  <c r="E5" i="1"/>
  <c r="E68" i="1"/>
  <c r="E4" i="1"/>
  <c r="E48" i="1"/>
  <c r="E22" i="1"/>
  <c r="E25" i="1"/>
  <c r="E67" i="1"/>
  <c r="E72" i="1"/>
  <c r="E34" i="1"/>
  <c r="E40" i="1"/>
  <c r="E20" i="1"/>
  <c r="E59" i="1"/>
  <c r="E29" i="1"/>
  <c r="E35" i="1"/>
  <c r="E37" i="1"/>
  <c r="E47" i="1"/>
  <c r="E33" i="1"/>
  <c r="E69" i="1"/>
  <c r="E65" i="1"/>
  <c r="E53" i="1"/>
  <c r="E46" i="1"/>
  <c r="E38" i="1"/>
  <c r="E49" i="1"/>
  <c r="E28" i="1"/>
  <c r="H2" i="1" l="1"/>
  <c r="H3" i="1"/>
  <c r="H4" i="1"/>
  <c r="H5" i="1"/>
  <c r="H6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3" i="1"/>
  <c r="H54" i="1"/>
  <c r="H55" i="1"/>
  <c r="H56" i="1"/>
  <c r="H57" i="1"/>
  <c r="H59" i="1"/>
  <c r="H60" i="1"/>
  <c r="H61" i="1"/>
  <c r="H62" i="1"/>
  <c r="H63" i="1"/>
  <c r="H64" i="1"/>
  <c r="H65" i="1"/>
  <c r="H58" i="1"/>
  <c r="H67" i="1"/>
  <c r="H68" i="1"/>
  <c r="H69" i="1"/>
  <c r="H70" i="1"/>
  <c r="H71" i="1"/>
  <c r="H72" i="1"/>
</calcChain>
</file>

<file path=xl/sharedStrings.xml><?xml version="1.0" encoding="utf-8"?>
<sst xmlns="http://schemas.openxmlformats.org/spreadsheetml/2006/main" count="8877" uniqueCount="1886">
  <si>
    <t>PID</t>
  </si>
  <si>
    <t>Kod</t>
  </si>
  <si>
    <t>Datum a čas přijetí žádosti</t>
  </si>
  <si>
    <t>Název projektu</t>
  </si>
  <si>
    <t>Název</t>
  </si>
  <si>
    <t>Právní statut</t>
  </si>
  <si>
    <t>Ulice</t>
  </si>
  <si>
    <t>č. popisné</t>
  </si>
  <si>
    <t>Obec</t>
  </si>
  <si>
    <t>PSČ</t>
  </si>
  <si>
    <t>IČ</t>
  </si>
  <si>
    <t>DIČ</t>
  </si>
  <si>
    <t>Datum narození</t>
  </si>
  <si>
    <t>Plátce DPH</t>
  </si>
  <si>
    <t>DPH na vstupu</t>
  </si>
  <si>
    <t>Bank.spojení žadatele</t>
  </si>
  <si>
    <t>Bank.spojení zřizovatele</t>
  </si>
  <si>
    <t>Titul 1</t>
  </si>
  <si>
    <t>Jméno 1</t>
  </si>
  <si>
    <t>Příjmení 1</t>
  </si>
  <si>
    <t>Email 1</t>
  </si>
  <si>
    <t>Telefon 1</t>
  </si>
  <si>
    <t>Funkce 1</t>
  </si>
  <si>
    <t>Titul 2</t>
  </si>
  <si>
    <t xml:space="preserve"> Jméno 2</t>
  </si>
  <si>
    <t xml:space="preserve"> Příjmení 2</t>
  </si>
  <si>
    <t xml:space="preserve"> Email 2</t>
  </si>
  <si>
    <t xml:space="preserve"> Telefon 2</t>
  </si>
  <si>
    <t xml:space="preserve"> Funkce 2</t>
  </si>
  <si>
    <t xml:space="preserve"> Titul OP</t>
  </si>
  <si>
    <t xml:space="preserve"> Jméno OP</t>
  </si>
  <si>
    <t xml:space="preserve"> Příjmení OP</t>
  </si>
  <si>
    <t xml:space="preserve"> Email OP</t>
  </si>
  <si>
    <t xml:space="preserve"> Telefon OP</t>
  </si>
  <si>
    <t xml:space="preserve"> Funkce OP</t>
  </si>
  <si>
    <t xml:space="preserve"> Ulice KA</t>
  </si>
  <si>
    <t>Č.popisné KA</t>
  </si>
  <si>
    <t>Obec KA</t>
  </si>
  <si>
    <t>PSČ KA</t>
  </si>
  <si>
    <t>Účel projektu</t>
  </si>
  <si>
    <t>Odůvodnění žádosti</t>
  </si>
  <si>
    <t>Název parametru 1</t>
  </si>
  <si>
    <t>Měrná jedn. 1</t>
  </si>
  <si>
    <t>Hodnota par. 1</t>
  </si>
  <si>
    <t>Název parametru 2</t>
  </si>
  <si>
    <t>Měrná jedn. 2</t>
  </si>
  <si>
    <t>Hodnota par. 2</t>
  </si>
  <si>
    <t>Název parametru 3</t>
  </si>
  <si>
    <t>Měrná jedn. 3</t>
  </si>
  <si>
    <t>Hodnota par. 3</t>
  </si>
  <si>
    <t>Název parametru 4</t>
  </si>
  <si>
    <t>Měrná jedn. 4</t>
  </si>
  <si>
    <t>Hodnota par. 4</t>
  </si>
  <si>
    <t>Název parametru 5</t>
  </si>
  <si>
    <t>Měrná jedn. 5</t>
  </si>
  <si>
    <t>Hodnota par. 5</t>
  </si>
  <si>
    <t>Dat.zahájení proj.</t>
  </si>
  <si>
    <t>Dat.ukončení proj.</t>
  </si>
  <si>
    <t>Termín předložení závěr.vyúčt.</t>
  </si>
  <si>
    <t>Místo realizace</t>
  </si>
  <si>
    <t>Celkem na proj.Kč</t>
  </si>
  <si>
    <t>Požadované prostředky Kč</t>
  </si>
  <si>
    <t>ostatní zdroje Kč</t>
  </si>
  <si>
    <t>Podíl LK-dotace %</t>
  </si>
  <si>
    <t>Podíl žadatele %</t>
  </si>
  <si>
    <t>Neinvestiční výdaje(celk)</t>
  </si>
  <si>
    <t>Investiční výdaje(celk)</t>
  </si>
  <si>
    <t>KULBX00Q96O6</t>
  </si>
  <si>
    <t>Realizace performance summer campu 1.-3.9.2023</t>
  </si>
  <si>
    <t xml:space="preserve">Česká asociace cheerleaders, z.s.     </t>
  </si>
  <si>
    <t>Spolek</t>
  </si>
  <si>
    <t>Zátopkova</t>
  </si>
  <si>
    <t>100/2</t>
  </si>
  <si>
    <t>Praha 6</t>
  </si>
  <si>
    <t>'26546612</t>
  </si>
  <si>
    <t>CZ26546612</t>
  </si>
  <si>
    <t>2500357400/2010</t>
  </si>
  <si>
    <t>/000</t>
  </si>
  <si>
    <t>Michaela</t>
  </si>
  <si>
    <t>Rom Tisarová</t>
  </si>
  <si>
    <t>michaela.rom.tisarova@cach.cz</t>
  </si>
  <si>
    <t>'775 477 885</t>
  </si>
  <si>
    <t>Člen Prezidia ČACH</t>
  </si>
  <si>
    <t>Barbora</t>
  </si>
  <si>
    <t>Schejbalová</t>
  </si>
  <si>
    <t>barbora.schejbalova@cach.cz</t>
  </si>
  <si>
    <t>606 171 419</t>
  </si>
  <si>
    <t>Generální sekretář</t>
  </si>
  <si>
    <t>Realizace performance summer campu 1.-3.9.2023, který je určen pro vybranou talentovanou mládež bude zlepšovat svoje dovednosti pod vedením zkušených trenérů s vizí budoucí reprezentace. Program talentované mládeže ČACH má jasná pravidla a strukturu.</t>
  </si>
  <si>
    <t>Jedná se o předsezónní přípravný  camp v termínu 1.-3.9.2023 pro talentovanou cheerleadingovou mládež, která přípravným krokem pro performance reprezentační tým, jehož druhý  ročník startuje v září 2023.</t>
  </si>
  <si>
    <t>Počet aktivních sportovců</t>
  </si>
  <si>
    <t>aktivní sportovci</t>
  </si>
  <si>
    <t>X</t>
  </si>
  <si>
    <t>Liberec</t>
  </si>
  <si>
    <t>89.55</t>
  </si>
  <si>
    <t>KULBX00Q968E</t>
  </si>
  <si>
    <t>Harrachovská 16</t>
  </si>
  <si>
    <t>CSG TRI TEAM z.s.</t>
  </si>
  <si>
    <t xml:space="preserve">Chrpova </t>
  </si>
  <si>
    <t>Šestajovice</t>
  </si>
  <si>
    <t>'06174388</t>
  </si>
  <si>
    <t>7710210178/5500</t>
  </si>
  <si>
    <t>Bc.</t>
  </si>
  <si>
    <t>David</t>
  </si>
  <si>
    <t>Dobiáš</t>
  </si>
  <si>
    <t>david.dobias@computersystem.cz</t>
  </si>
  <si>
    <t>'603410211</t>
  </si>
  <si>
    <t>předseda výboru</t>
  </si>
  <si>
    <t>Mgr. et Mgr.</t>
  </si>
  <si>
    <t>Šárka</t>
  </si>
  <si>
    <t>Dobiášová</t>
  </si>
  <si>
    <t>sarka.dobiasova@computersystem.cz</t>
  </si>
  <si>
    <t>'605288358</t>
  </si>
  <si>
    <t>členka výboru</t>
  </si>
  <si>
    <t xml:space="preserve">Realizace pravidelného závodu v běžeckém lyžování všech výkonnostních kategorií - klasický a volný styl. Závod je zařazen i do bodování Pražského a Středočeského poháru běžeckého lyžování. </t>
  </si>
  <si>
    <t>Realizace Harrachovská 16 v termínu 22.1.2023 pro širokou veřejnost s rozdílnou výkonností včetně dětí. Jedná se o pravidelný projekt s podporou Lobereckého Kraje.</t>
  </si>
  <si>
    <t>počet aktivních sportovců</t>
  </si>
  <si>
    <t>doba trvání</t>
  </si>
  <si>
    <t>dny</t>
  </si>
  <si>
    <t>počet dětí</t>
  </si>
  <si>
    <t>počet návštěvníků</t>
  </si>
  <si>
    <t>doprovodné osoby</t>
  </si>
  <si>
    <t>Harrachov v Krk.</t>
  </si>
  <si>
    <t>39.53</t>
  </si>
  <si>
    <t>60.47</t>
  </si>
  <si>
    <t>KULBX00Q9550</t>
  </si>
  <si>
    <t>Každoroční celostátní turnaj dorostenek kategorie A v tenisu</t>
  </si>
  <si>
    <t>Tenisový klub Doksy, spolek</t>
  </si>
  <si>
    <t>Masarykovy sady</t>
  </si>
  <si>
    <t>Doksy</t>
  </si>
  <si>
    <t>'48282421</t>
  </si>
  <si>
    <t>CZ48282421</t>
  </si>
  <si>
    <t>352503824/0600</t>
  </si>
  <si>
    <t>Ing.</t>
  </si>
  <si>
    <t>Michal</t>
  </si>
  <si>
    <t>Jaroš</t>
  </si>
  <si>
    <t>michal.jaros@compucon.cz</t>
  </si>
  <si>
    <t>'+420602569342</t>
  </si>
  <si>
    <t>předseda výboru spolku</t>
  </si>
  <si>
    <t>Miroslav</t>
  </si>
  <si>
    <t>Slovák</t>
  </si>
  <si>
    <t>slovak.doksy@volny.cz</t>
  </si>
  <si>
    <t>'+420737610405</t>
  </si>
  <si>
    <t>místopředseda výboru</t>
  </si>
  <si>
    <t>Libušin</t>
  </si>
  <si>
    <t>REALIZACE Každoročního celostátního turnaje dorostenek kategorie A v tenisu</t>
  </si>
  <si>
    <t>TK Doksy pořádá 5. - 9.6.2023 každoroční turnaj kategorie A dorostenek. Vítězka turnaje získá volnou kartu do kvalifikace ženského turnaje Macha Lake Open. Vzhledem k nárůstu cen není v silách TK ufinancovat turnaj dorostenek z vlastních zdrojů TK.</t>
  </si>
  <si>
    <t>56.12</t>
  </si>
  <si>
    <t>43.88</t>
  </si>
  <si>
    <t>KULBX00Q94J9</t>
  </si>
  <si>
    <t>Pořádání juniorského a dorosteneckého turnaje</t>
  </si>
  <si>
    <t>Futsalový Klub Zlej se(n) Liberec, z. s.</t>
  </si>
  <si>
    <t>Londýnská</t>
  </si>
  <si>
    <t>108/3</t>
  </si>
  <si>
    <t>Liberec XI-Růžodol I</t>
  </si>
  <si>
    <t>'04054181</t>
  </si>
  <si>
    <t>2100801250/2010</t>
  </si>
  <si>
    <t>Pavel</t>
  </si>
  <si>
    <t>Bína</t>
  </si>
  <si>
    <t>ftzlejsen.liberec@seznam.cz</t>
  </si>
  <si>
    <t>'604690057</t>
  </si>
  <si>
    <t>předseda</t>
  </si>
  <si>
    <t>Bořek</t>
  </si>
  <si>
    <t>Poživil</t>
  </si>
  <si>
    <t>b.pozivil@seznam.cz</t>
  </si>
  <si>
    <t>místopředseda</t>
  </si>
  <si>
    <t xml:space="preserve">Libušina </t>
  </si>
  <si>
    <t>329/7</t>
  </si>
  <si>
    <t>Realizace juniorského a dorosteneckého turnaje ve futsale v Liberci</t>
  </si>
  <si>
    <t>Turnaj se bude konat 25.11.2023. Žádost je kvůli finanční podpoře na zajištění haly, rozhodčích, organizačního personálu a dalších věcí.</t>
  </si>
  <si>
    <t>aktivní sportovce</t>
  </si>
  <si>
    <t>50.00</t>
  </si>
  <si>
    <t>KULBX00Q93F0</t>
  </si>
  <si>
    <t>BLNP Streetbal</t>
  </si>
  <si>
    <t>BLNP, z.s.</t>
  </si>
  <si>
    <t xml:space="preserve">Antala Staška </t>
  </si>
  <si>
    <t>Lomnice nad Popelkou</t>
  </si>
  <si>
    <t>'08301255</t>
  </si>
  <si>
    <t>CZ08301255</t>
  </si>
  <si>
    <t>123-560440207/0100</t>
  </si>
  <si>
    <t>Damian</t>
  </si>
  <si>
    <t>Majcher</t>
  </si>
  <si>
    <t>blnp@email.cz</t>
  </si>
  <si>
    <t>'775565021</t>
  </si>
  <si>
    <t>Realizace BLNP Streetbal</t>
  </si>
  <si>
    <t>Termín konání události 10.6. 2023 . Důvodem žádosti o finanční prostředky je podpora basketbalu a všeobecně sportu v Lomnici n/P.</t>
  </si>
  <si>
    <t>číslo</t>
  </si>
  <si>
    <t>Lomnice n.Popelkou</t>
  </si>
  <si>
    <t>69.77</t>
  </si>
  <si>
    <t>KULBX00Q933O</t>
  </si>
  <si>
    <t>Inline závody pro děti a širokou veřejnost</t>
  </si>
  <si>
    <t>SPORTINLINE, z.s.</t>
  </si>
  <si>
    <t xml:space="preserve">Havlíčkovo náměstí </t>
  </si>
  <si>
    <t>Turnov</t>
  </si>
  <si>
    <t>'08466700</t>
  </si>
  <si>
    <t>2301707252/2010</t>
  </si>
  <si>
    <t>Hlubuček</t>
  </si>
  <si>
    <t>pavel@sportinline.cz</t>
  </si>
  <si>
    <t>'777500352</t>
  </si>
  <si>
    <t>předseda spolku</t>
  </si>
  <si>
    <t>Realizace inline závodů pro děti a širokou veřejnost</t>
  </si>
  <si>
    <t>Datum konání závodů je stanoveno na 20.5.2023. Žádáme o finanční podporu z důvodů vylepšení závodů, jejich zkvalitnění a případného rozšíření disciplín pro děti a širokou veřejnost.</t>
  </si>
  <si>
    <t>34.88</t>
  </si>
  <si>
    <t>65.12</t>
  </si>
  <si>
    <t>KULBX00Q92RJ</t>
  </si>
  <si>
    <t>Mistrovství České republiky jednotlivkyň v moderní gymnastice-nadějí starších B a juniorek B</t>
  </si>
  <si>
    <t>Tělocvičná jednota Sokol Jablonec nad Nisou - SPORTCENTRUM</t>
  </si>
  <si>
    <t>Pobočný spolek</t>
  </si>
  <si>
    <t xml:space="preserve">Pražská </t>
  </si>
  <si>
    <t>Jablonec nad Nisou</t>
  </si>
  <si>
    <t>'75068222</t>
  </si>
  <si>
    <t>989688379/0800</t>
  </si>
  <si>
    <t>Mgr.</t>
  </si>
  <si>
    <t xml:space="preserve">Jitka </t>
  </si>
  <si>
    <t>Šťovíčková</t>
  </si>
  <si>
    <t>jitastovickova@seznam.cz</t>
  </si>
  <si>
    <t>'606561921</t>
  </si>
  <si>
    <t>starostka</t>
  </si>
  <si>
    <t xml:space="preserve">Jana </t>
  </si>
  <si>
    <t>Málková</t>
  </si>
  <si>
    <t>bobek.malkova@seznam.cz</t>
  </si>
  <si>
    <t>'604644195</t>
  </si>
  <si>
    <t>jednatelka</t>
  </si>
  <si>
    <t xml:space="preserve">Mgr. </t>
  </si>
  <si>
    <t>Jitka</t>
  </si>
  <si>
    <t>Realizace Mistrovství české republiky kategorie nadějí starších B a  juniorek B pro rok 2023</t>
  </si>
  <si>
    <t>Obdržené finanční prostředky budou použity na realizaci MČR v moderní gymnastice kategoriíí nadějí starších B a juniorek B konaných 13.-14.5.2023 v Městské sportovní hale, U Přehrady 20, Jablonec n.N. - na nákup materiálu, služeb, osobní náklady-DPP.</t>
  </si>
  <si>
    <t>47.06</t>
  </si>
  <si>
    <t>52.94</t>
  </si>
  <si>
    <t>KULBX00Q92CM</t>
  </si>
  <si>
    <t>FIS MISTROVSTVÍ ČR V AKROBATICKÉM LYŽOVÁNÍ</t>
  </si>
  <si>
    <t>Tělovýchovná jednota Bižuterie, z.s.</t>
  </si>
  <si>
    <t>4200/20</t>
  </si>
  <si>
    <t>'00526690</t>
  </si>
  <si>
    <t>CZ00526690</t>
  </si>
  <si>
    <t>1293640267/0100</t>
  </si>
  <si>
    <t>Bažant</t>
  </si>
  <si>
    <t>info@tjbizuterie.cz</t>
  </si>
  <si>
    <t>'603875003</t>
  </si>
  <si>
    <t>ředitel</t>
  </si>
  <si>
    <t>Martn</t>
  </si>
  <si>
    <t>Lomský</t>
  </si>
  <si>
    <t>m.lomsky@seznam.cz</t>
  </si>
  <si>
    <t>předseda oddílu</t>
  </si>
  <si>
    <t xml:space="preserve">Realizace Mistrovství ČR  V v akrobatickém lyžování pod hlavičkou mezinárodní lyžařské federace FIS na Tanvaldském Špičáku. </t>
  </si>
  <si>
    <t>Motivace mladých sportovců k freestyle lyžování. Dotace bude použita na úpravu tratí pro boule, organizaci závodů, technické zabezpečení, odměny rozhodčích. Termín 11. 3. 2023.</t>
  </si>
  <si>
    <t>-</t>
  </si>
  <si>
    <t xml:space="preserve"> -</t>
  </si>
  <si>
    <t>Tanvald</t>
  </si>
  <si>
    <t>29.55</t>
  </si>
  <si>
    <t>70.45</t>
  </si>
  <si>
    <t>KULBX00Q923V</t>
  </si>
  <si>
    <t>Junior North Cup 2023</t>
  </si>
  <si>
    <t>Fotbalová akademie Jablonec,z.s.</t>
  </si>
  <si>
    <t>U stadionu</t>
  </si>
  <si>
    <t>4904/5</t>
  </si>
  <si>
    <t>Jablonec nad  Nisou</t>
  </si>
  <si>
    <t>'70840105</t>
  </si>
  <si>
    <t>CZ70840105</t>
  </si>
  <si>
    <t>27-7246380287/0100</t>
  </si>
  <si>
    <t>ing.</t>
  </si>
  <si>
    <t>Jotov</t>
  </si>
  <si>
    <t>sekretariat@fkjablonec.cz</t>
  </si>
  <si>
    <t>'602185113</t>
  </si>
  <si>
    <t>Benjamin</t>
  </si>
  <si>
    <t>Vomáčka</t>
  </si>
  <si>
    <t>vomacka@fkjablonec.cz</t>
  </si>
  <si>
    <t>manager</t>
  </si>
  <si>
    <t>REALIZACE mládežnického turnaje kategorií U13 a U15 pod názvem Junior North Cup 2023</t>
  </si>
  <si>
    <t>Jedná se o 29. ročník mezinárodního turnaje žákovských kategorií U13 a U15, který reprezentuje Liberecký kraj a je vyvrcholením letní přípravy. Účastní se ho 220 mládežníků. Jednodenní turnaj se koná 29.7.2023.</t>
  </si>
  <si>
    <t>KULBX00Q91TG</t>
  </si>
  <si>
    <t>Dívčí Kouba Cup 2023</t>
  </si>
  <si>
    <t>Fotbalová asociace České republiky</t>
  </si>
  <si>
    <t>Atletická</t>
  </si>
  <si>
    <t>2474/8</t>
  </si>
  <si>
    <t>'00406741</t>
  </si>
  <si>
    <t>CZ00406741</t>
  </si>
  <si>
    <t>9542332/0800</t>
  </si>
  <si>
    <t xml:space="preserve">Ing. </t>
  </si>
  <si>
    <t>Petr</t>
  </si>
  <si>
    <t>Fousek</t>
  </si>
  <si>
    <t>koutna@fotbal.cz</t>
  </si>
  <si>
    <t>'233029162</t>
  </si>
  <si>
    <t>Předseda FAČR</t>
  </si>
  <si>
    <t xml:space="preserve">JUDr. </t>
  </si>
  <si>
    <t>Jiří</t>
  </si>
  <si>
    <t>Šidliák</t>
  </si>
  <si>
    <t>Místopředseda FAČR</t>
  </si>
  <si>
    <t>Turnaj je určen pro dívky v kategorii starších žákyň, U-15. Za každý výběr může nastoupit až 18 hráček, které zabezpečuje 4členný realizační tým. Během tří hracích dnů dívky sehrají 6 zápasů s hrací dobou 2 x 20 minut.</t>
  </si>
  <si>
    <t xml:space="preserve">Ročník 2023 (srpen 2023)) bude uskutečněn v Libereckém kraji a FAČR bude velice potěšen finanční podporou této prestižní akce, ve které se střetnou nejtalentovanější dívky žákovské kategorii ze všech krajů České republiky. </t>
  </si>
  <si>
    <t>Počet sportovců</t>
  </si>
  <si>
    <t>počet</t>
  </si>
  <si>
    <t>KULBX00Q91EJ</t>
  </si>
  <si>
    <t>Sportovní fotbalový den Českého ráje</t>
  </si>
  <si>
    <t>FK Turnov z.s.</t>
  </si>
  <si>
    <t xml:space="preserve">Koškova </t>
  </si>
  <si>
    <t>'26660385</t>
  </si>
  <si>
    <t>107-8674540237/0100</t>
  </si>
  <si>
    <t>Šteffan</t>
  </si>
  <si>
    <t>fkturnov@gmail.com</t>
  </si>
  <si>
    <t>'725772447</t>
  </si>
  <si>
    <t>Předseda</t>
  </si>
  <si>
    <t>Koubus</t>
  </si>
  <si>
    <t>petrkoubus@seznam.cz</t>
  </si>
  <si>
    <t>Místopředseda</t>
  </si>
  <si>
    <t>Realizace Sportovního fotbalového dne Českého ráje.</t>
  </si>
  <si>
    <t xml:space="preserve">Důvodem pro předložení žádosti je finanční podpora realizace sportovní akce: Sportovní fotbalový den Českého ráje, který se uskuteční 17.6.2023 na fotbalovém hřišti v Turnově. </t>
  </si>
  <si>
    <t>KULBX00Q91CT</t>
  </si>
  <si>
    <t>ČESKÝ POHÁR MTB XCO 2023 - BEDŘICHOV</t>
  </si>
  <si>
    <t>KC Jablonec nad Nisou, z.s.</t>
  </si>
  <si>
    <t>Dr. Randy</t>
  </si>
  <si>
    <t>4096/13</t>
  </si>
  <si>
    <t>'26641232</t>
  </si>
  <si>
    <t>CZ26641232</t>
  </si>
  <si>
    <t>5820900349/0800</t>
  </si>
  <si>
    <t>Miloslav</t>
  </si>
  <si>
    <t>Hollósi</t>
  </si>
  <si>
    <t>Hollosak@seznam.cz</t>
  </si>
  <si>
    <t>'720560043</t>
  </si>
  <si>
    <t>„Realizace ČESKÝ POHÁR MTB XCO 2023 - BEDŘICHOV“</t>
  </si>
  <si>
    <t>Jde o prestižní sportovní akci v oblasti cyklistiky pořádanou na Bedřichově (v Libereckém kraji) s mezinárodní účastí a ve všech kategoriích včetně dětí a mládeže, zapsanou v mezinárodním kalendáři UCI. Akce se koná v době 21.7. - 23.7.2023.</t>
  </si>
  <si>
    <t>Bedřichov</t>
  </si>
  <si>
    <t>33.33</t>
  </si>
  <si>
    <t>66.67</t>
  </si>
  <si>
    <t>KULBX00Q91BY</t>
  </si>
  <si>
    <t>REALIZACE přespolního běhu Lesní běh Josefův Důl 23.9.2023</t>
  </si>
  <si>
    <t>Tělovýchovná jednota Jiskra Josefův Důl, z.s.</t>
  </si>
  <si>
    <t>Dolní Maxov</t>
  </si>
  <si>
    <t>Josefův Důl</t>
  </si>
  <si>
    <t>'16389751</t>
  </si>
  <si>
    <t>122805552/0300</t>
  </si>
  <si>
    <t>Jaromír</t>
  </si>
  <si>
    <t>Pondělík</t>
  </si>
  <si>
    <t>jaromir.pondelik@gmail.com</t>
  </si>
  <si>
    <t>'605139493</t>
  </si>
  <si>
    <t>Tomáš</t>
  </si>
  <si>
    <t>Petržilka</t>
  </si>
  <si>
    <t>tpetrzilka@itoperations.cz</t>
  </si>
  <si>
    <t>trenér</t>
  </si>
  <si>
    <t xml:space="preserve">REALIZACE přespolního běhu Lesní běh </t>
  </si>
  <si>
    <t>Dotace umožní upravit tratě a uspořádat přespolní běh „Lesní běh“ 23.9.2023 pro až 300 sportovců (270 bylo v roce 2022)  z okolních oddílů i veřejnosti.</t>
  </si>
  <si>
    <t>KULBX00Q915S</t>
  </si>
  <si>
    <t>Czech Disabled Open 2023</t>
  </si>
  <si>
    <t>Česká golfová asociace hendikepovaných z.s.</t>
  </si>
  <si>
    <t>Líšťany</t>
  </si>
  <si>
    <t>'22823441</t>
  </si>
  <si>
    <t>2201209205/2010</t>
  </si>
  <si>
    <t>Lidinský</t>
  </si>
  <si>
    <t>lidinsky@czdga.cz</t>
  </si>
  <si>
    <t>'603554783</t>
  </si>
  <si>
    <t>prezident</t>
  </si>
  <si>
    <t>Realizace Czech Disabled Open 2023 - turnaj hendikepovaných golfistů</t>
  </si>
  <si>
    <t>Účast začínajících, pokročilých a výkonnostních hráčů CZDGA, včetně zahraničních, vyžaduje náročné logistické zabezpečení. Pokrytí nákladů na pronájem hřiště, E-cartů, tréninkových míčů, zajištění přepravy paragolferů a hráčů. Konání 25.-27.8.2023.</t>
  </si>
  <si>
    <t xml:space="preserve">počet aktivních sportovců </t>
  </si>
  <si>
    <t>Nový Bor</t>
  </si>
  <si>
    <t>30.00</t>
  </si>
  <si>
    <t>KULBX00Q9044</t>
  </si>
  <si>
    <t>Florbalový turnaj NORTH cup 2023</t>
  </si>
  <si>
    <t>FBC Liberec, spolek</t>
  </si>
  <si>
    <t>Žitavská</t>
  </si>
  <si>
    <t>727/16</t>
  </si>
  <si>
    <t>Liberec 3</t>
  </si>
  <si>
    <t>'27030873</t>
  </si>
  <si>
    <t>2114024894/2700</t>
  </si>
  <si>
    <t>František</t>
  </si>
  <si>
    <t>Příhoda</t>
  </si>
  <si>
    <t>f.prihoda@storing.cz</t>
  </si>
  <si>
    <t>'777277095</t>
  </si>
  <si>
    <t>prezident FBC Liberec</t>
  </si>
  <si>
    <t>Realizace florbalového turnaje NORTH cup 2023.</t>
  </si>
  <si>
    <t xml:space="preserve">Florbalový turnaj navazuje na akce pořádané FBC Liberec v předchozích letech, bez dotační podporty není možné turnaj pro děti a mládež uspořádat. Akce bude uspořádána v měsíci prosinci 28-29.12.2023. </t>
  </si>
  <si>
    <t>48.02</t>
  </si>
  <si>
    <t>51.98</t>
  </si>
  <si>
    <t>KULBX00Q8WZY</t>
  </si>
  <si>
    <t>ČESKÁ MINCOVNA CUP 2023</t>
  </si>
  <si>
    <t>SKI KLUB JABLONEC N.N. z.s.</t>
  </si>
  <si>
    <t xml:space="preserve">Sportovní </t>
  </si>
  <si>
    <t>'70229694</t>
  </si>
  <si>
    <t>677383023/0300</t>
  </si>
  <si>
    <t>Vladimír</t>
  </si>
  <si>
    <t>Kopal</t>
  </si>
  <si>
    <t>vladokopal@centrum.cz</t>
  </si>
  <si>
    <t>'602426725</t>
  </si>
  <si>
    <t>předseda klubu</t>
  </si>
  <si>
    <t>Realizace ČESKÁ MINCOVNA CUP 2023 - závodů pro žáky a dorost v běhu na lyžích</t>
  </si>
  <si>
    <t>Důvodem pro podání žádosti je zajištění finančních prostředků na uspořádání této akce, která již proběhla ve dnech 28. - 29.1.2023 v areálu Kolečko v jabloneckých Břízkách</t>
  </si>
  <si>
    <t>62.50</t>
  </si>
  <si>
    <t>37.5</t>
  </si>
  <si>
    <t>KULBX00Q8WWD</t>
  </si>
  <si>
    <t>JBC SUP race 2023 - Český pohár v paddleboardingu</t>
  </si>
  <si>
    <t>JBC SUP club z.s.</t>
  </si>
  <si>
    <t>Okružní</t>
  </si>
  <si>
    <t>3347/6</t>
  </si>
  <si>
    <t>'10775421</t>
  </si>
  <si>
    <t>6121674359/0800</t>
  </si>
  <si>
    <t>Jan</t>
  </si>
  <si>
    <t>Telenský</t>
  </si>
  <si>
    <t>jan.telensky@sportjizerky.cz</t>
  </si>
  <si>
    <t>'+42072827747</t>
  </si>
  <si>
    <t>REALIZACE JBC SUP race 2023 - Český pohár v paddleboardingu</t>
  </si>
  <si>
    <t xml:space="preserve">JBC SUP race 2023 se koná 24. - 25. 6. 2023. Jedná se o 3. ročník. Akce se koná se na Vodní nádrži Mšeno. Očekáváme účast sportovců z ČR, Německa a Polska. </t>
  </si>
  <si>
    <t>60.00</t>
  </si>
  <si>
    <t>KULBX00Q8WUN</t>
  </si>
  <si>
    <t>Celostátní turnaj dorostenců kategorie A</t>
  </si>
  <si>
    <t>Tenisové centrum Euroregion Nisa z.s.</t>
  </si>
  <si>
    <t>U Koupaliště</t>
  </si>
  <si>
    <t>Hrádek nad Nisou</t>
  </si>
  <si>
    <t>'68955006</t>
  </si>
  <si>
    <t>CZ68955006</t>
  </si>
  <si>
    <t>244670756/0600</t>
  </si>
  <si>
    <t>Hrdý</t>
  </si>
  <si>
    <t>hrdy.tom@seznam.cz</t>
  </si>
  <si>
    <t>'776682046</t>
  </si>
  <si>
    <t>Realizace celostátního turnaje dorostenců kategorie A</t>
  </si>
  <si>
    <t>Důvodem je snaha o uspořádání tenisového turnaje dorostenců, který přispěje ke sportovnímu rozvoji našich tenistů a propagaci tenisu mezi veřejností. Termín konání je 22.-26.9.2023.</t>
  </si>
  <si>
    <t>Počet aktivních sportovů</t>
  </si>
  <si>
    <t>29.70</t>
  </si>
  <si>
    <t>70.3</t>
  </si>
  <si>
    <t>KULBX00Q8WR2</t>
  </si>
  <si>
    <t>Jilemnice 2023 - 8.  MČR klubů vozíčkářů ve stolním tenisu s mezinárodní účastí</t>
  </si>
  <si>
    <t>Klub handicapovaných -  EURO-CLUB HANDICAP z.s.</t>
  </si>
  <si>
    <t>Javorek</t>
  </si>
  <si>
    <t>Jilemnice</t>
  </si>
  <si>
    <t>'03622444</t>
  </si>
  <si>
    <t>CZ03622444</t>
  </si>
  <si>
    <t>269947440/0300</t>
  </si>
  <si>
    <t>Věra</t>
  </si>
  <si>
    <t>Baloušová</t>
  </si>
  <si>
    <t>euroclub.handicap@seznam.cz</t>
  </si>
  <si>
    <t>'420 603 937 565</t>
  </si>
  <si>
    <t xml:space="preserve">„Realizace Jilemnice 2023-8. MČR klubů vozíčkářů ve stolním tenisu“ s cílem začlenění vozíčkářů a ostatních handicapovaných osob do běžného života a umožnit jim kvalitní sportovní aktivity. </t>
  </si>
  <si>
    <t>Dlouhodobě se zvyšující náklady na stravování a ubytování účastníků turnaje. V posledních 7mi ročnících MČR se zúčastnilo maximálně 12 tří-čtyřčlenných družstev a v období covidu minimálně 5 družstev, zvyžují se ceny služeb i materiálu. 6.7.-7.7.2023</t>
  </si>
  <si>
    <t>aktivní sportovec</t>
  </si>
  <si>
    <t>KULBX00Q8WNM</t>
  </si>
  <si>
    <t>Sportovní den pro minitenisty</t>
  </si>
  <si>
    <t>TK Rochlice Liberec, z.s.</t>
  </si>
  <si>
    <t xml:space="preserve">Na Žižkově </t>
  </si>
  <si>
    <t>1080/40a</t>
  </si>
  <si>
    <t>'02976781</t>
  </si>
  <si>
    <t>2400603782/2010</t>
  </si>
  <si>
    <t>Ondřej</t>
  </si>
  <si>
    <t>Mojš</t>
  </si>
  <si>
    <t>tkrochlice@gmail.com</t>
  </si>
  <si>
    <t>'777269458</t>
  </si>
  <si>
    <t>Kopáčiková</t>
  </si>
  <si>
    <t>Realizace sportovního dne pro minitenisty</t>
  </si>
  <si>
    <t>Sportovní den pro minitenisty 20.5.2023</t>
  </si>
  <si>
    <t>KULBX00Q8WMR</t>
  </si>
  <si>
    <t>POHÁR NADĚJÍ V KARATE 2023</t>
  </si>
  <si>
    <t>Shotokan Sport Centrum Česká Lípa z.s.</t>
  </si>
  <si>
    <t>Děčínská</t>
  </si>
  <si>
    <t>Česká Lípa - Dolní Libchava</t>
  </si>
  <si>
    <t>'48282235</t>
  </si>
  <si>
    <t>2662100237/0100</t>
  </si>
  <si>
    <t>Josef</t>
  </si>
  <si>
    <t>Polák</t>
  </si>
  <si>
    <t>karate.polak@seznam.cz</t>
  </si>
  <si>
    <t>'606 842 983</t>
  </si>
  <si>
    <t>Realizace POHÁRU NADĚJÍ V KARATE 2023.</t>
  </si>
  <si>
    <t>Důvodem pro předložení žádosti je finanční podpora realizace sportovní akce: POHÁR NADĚJÍ V KARATE 2023, který se uskuteční dne 25.3.2023 ve sportovní hale v České Lípě.</t>
  </si>
  <si>
    <t>Česká Lípa</t>
  </si>
  <si>
    <t>47.62</t>
  </si>
  <si>
    <t>52.38</t>
  </si>
  <si>
    <t>KULBX00Q8WK1</t>
  </si>
  <si>
    <t>Český pohár v terénním triatlonu</t>
  </si>
  <si>
    <t>Triatlon Kunratice u Cvikova z. s.</t>
  </si>
  <si>
    <t>Kunratice u Cvikova</t>
  </si>
  <si>
    <t>'07024258</t>
  </si>
  <si>
    <t>2101436507/2010</t>
  </si>
  <si>
    <t>Daniel</t>
  </si>
  <si>
    <t>Zemančík</t>
  </si>
  <si>
    <t>daniel.zemancik@email.cz</t>
  </si>
  <si>
    <t>'777115719</t>
  </si>
  <si>
    <t>Palackého</t>
  </si>
  <si>
    <t>Realizace závodu Českého poháru v terénním triatlonu.</t>
  </si>
  <si>
    <t>Vyšší finannční náročnost akce, která se koná 8.7.2023, než jsme schopni z vlastních zdrojů pokrýt.</t>
  </si>
  <si>
    <t>KULBX00Q8WIB</t>
  </si>
  <si>
    <t>Závod v orientačním běhu Ještědské oblasti</t>
  </si>
  <si>
    <t>Team Jizerky z.s.</t>
  </si>
  <si>
    <t>Žitná</t>
  </si>
  <si>
    <t>3223/5</t>
  </si>
  <si>
    <t>'26643961</t>
  </si>
  <si>
    <t>CZ26643961</t>
  </si>
  <si>
    <t>2801903102/2010</t>
  </si>
  <si>
    <t xml:space="preserve">Magda </t>
  </si>
  <si>
    <t>Rýdlová</t>
  </si>
  <si>
    <t>magda.rydlova@gmail.com</t>
  </si>
  <si>
    <t>'607708954</t>
  </si>
  <si>
    <t>člen výkonného výboru</t>
  </si>
  <si>
    <t>Realizace Závodu v orientačním běhu Ještědské oblasti</t>
  </si>
  <si>
    <t>je uspořádání závodu v orientačním běhu dne 22.10. 2023.Ten je plánován  pro závodníky Libereckého kraje různé výkonnosti a pro širokou veřejnost v kat. od nejmenších dětí s rodiči, žactva, dorostu, juniorů, dospělých a veteránů neomezených věkem.</t>
  </si>
  <si>
    <t>Janov nad Nisou</t>
  </si>
  <si>
    <t>29.85</t>
  </si>
  <si>
    <t>70.15</t>
  </si>
  <si>
    <t>KULBX00Q8W49</t>
  </si>
  <si>
    <t>Sokolský běh republiky 2023</t>
  </si>
  <si>
    <t>Tělocvičná jednota Sokol Jablonec n. Nisou</t>
  </si>
  <si>
    <t>Fűgnerova</t>
  </si>
  <si>
    <t>1054/5</t>
  </si>
  <si>
    <t>'60252260</t>
  </si>
  <si>
    <t>CZ60252260</t>
  </si>
  <si>
    <t>2800486319/2010</t>
  </si>
  <si>
    <t xml:space="preserve">ing.arch. </t>
  </si>
  <si>
    <t>Skalická</t>
  </si>
  <si>
    <t>jskalicka@sokol.eu</t>
  </si>
  <si>
    <t>'724089317</t>
  </si>
  <si>
    <t>Milada</t>
  </si>
  <si>
    <t>Vojtěchová</t>
  </si>
  <si>
    <t>klicnov@volny.cz</t>
  </si>
  <si>
    <t>'603373731</t>
  </si>
  <si>
    <t>Realizace Sokolského běhu republiky 2023</t>
  </si>
  <si>
    <t>Důvodem žádosti je finanční podpora Sokolského běhu republiky 2023 pořádaného 28. října 2023</t>
  </si>
  <si>
    <t>70.00</t>
  </si>
  <si>
    <t>KULBX00Q8VTZ</t>
  </si>
  <si>
    <t>Celostátní turnaj veteránů s mezinárodní účastí</t>
  </si>
  <si>
    <t>Sportovní klub stolního tenisu, z.s.</t>
  </si>
  <si>
    <t>Bezová</t>
  </si>
  <si>
    <t>'46745661</t>
  </si>
  <si>
    <t>2200270725/2010</t>
  </si>
  <si>
    <t>Veselka</t>
  </si>
  <si>
    <t>veselka.jiri@seznam.cz</t>
  </si>
  <si>
    <t>'734646652</t>
  </si>
  <si>
    <t>skstliberec@seznam.cz</t>
  </si>
  <si>
    <t>Realizace celostátního turnaje veteránů s mezinárodní účastí</t>
  </si>
  <si>
    <t>62.21</t>
  </si>
  <si>
    <t>37.79</t>
  </si>
  <si>
    <t>KULBX00Q8VL3</t>
  </si>
  <si>
    <t>Mezinárodní turnaj k 60. výročí založení házené v Jablonci n. N.</t>
  </si>
  <si>
    <t>Tělovýchovná jednota Elektro-Praga Jablonec n. N., z.s.</t>
  </si>
  <si>
    <t>UStaré lípy</t>
  </si>
  <si>
    <t>4733/1a</t>
  </si>
  <si>
    <t>'16389506</t>
  </si>
  <si>
    <t>2900471528/2010</t>
  </si>
  <si>
    <t>Ziebiker</t>
  </si>
  <si>
    <t>ziebiker@gmail.com</t>
  </si>
  <si>
    <t>'606257965</t>
  </si>
  <si>
    <t xml:space="preserve">Realizace Mezinárodního turnaje mužů k 60. výročí založení házené v Jablonci n. N. </t>
  </si>
  <si>
    <t>Turnaje se zúčastní jak mužstva z regionu Libereckého kraje tak z Polska, nebo z Německa. Zúčastní se 4-5 mužstev, proběhne  ve dvou dnech, 2-3.9.2023.</t>
  </si>
  <si>
    <t>KULBX00Q8VBH</t>
  </si>
  <si>
    <t>Babylon Cup 2023</t>
  </si>
  <si>
    <t>ŠERM Liberec, z.s.</t>
  </si>
  <si>
    <t>Gagarinova</t>
  </si>
  <si>
    <t>793/5</t>
  </si>
  <si>
    <t>'22715436</t>
  </si>
  <si>
    <t>2200304008/2010</t>
  </si>
  <si>
    <t>Brabec</t>
  </si>
  <si>
    <t>info@serm-liberec.cz</t>
  </si>
  <si>
    <t>'603448661</t>
  </si>
  <si>
    <t>Realizace šermířského turnaje Babylon Cup 2023</t>
  </si>
  <si>
    <t>Předchozí 4 ročníky byly velmi úspěšné zejména v počtu zahraničních startujících. Bohužel to přerušil covid.  Akce je koncipována pro celou rodinu, nikoli jen šermíře. Bez pomoci to však finančně nedáme. Předem děkujeme za podporu.</t>
  </si>
  <si>
    <t>KULBX00Q8URG</t>
  </si>
  <si>
    <t>Florbalový turnaj Challange cup 2023</t>
  </si>
  <si>
    <t xml:space="preserve">FLORBAL JABLONEC, z. s. </t>
  </si>
  <si>
    <t xml:space="preserve">Skelná </t>
  </si>
  <si>
    <t>3484/51</t>
  </si>
  <si>
    <t>'60253967</t>
  </si>
  <si>
    <t>CZ60253967</t>
  </si>
  <si>
    <t>2701014594/2010</t>
  </si>
  <si>
    <t>Beran</t>
  </si>
  <si>
    <t>beran@florbaljablonec.cz</t>
  </si>
  <si>
    <t>'608241968</t>
  </si>
  <si>
    <t>předseda Výkonného výboru</t>
  </si>
  <si>
    <t>REALIZACE Challange cupu 2023</t>
  </si>
  <si>
    <t>Žádáme o podporu letního florbalového turnaje mužů, který proběhne v termínu 7. 7. a 9. 7. 2023 v Městské sportovní hale Jablonec nad Nisou.</t>
  </si>
  <si>
    <t>KULBX00Q8R9J</t>
  </si>
  <si>
    <t>World Dance Championship 2023</t>
  </si>
  <si>
    <t>FIT Livestyle z.s.</t>
  </si>
  <si>
    <t>Paceřice</t>
  </si>
  <si>
    <t>Sychrov</t>
  </si>
  <si>
    <t>'06718434</t>
  </si>
  <si>
    <t>5268763319/0800</t>
  </si>
  <si>
    <t>Mgr</t>
  </si>
  <si>
    <t>Ilona</t>
  </si>
  <si>
    <t>Šulcová</t>
  </si>
  <si>
    <t>mgr.ilona.sulcova@gmail.com</t>
  </si>
  <si>
    <t>'603576435</t>
  </si>
  <si>
    <t>Předsedkyně</t>
  </si>
  <si>
    <t>Trávnice</t>
  </si>
  <si>
    <t>REALIZACE World Dance Champioship 2023</t>
  </si>
  <si>
    <t>Sportovní akce pro děti a mládež národního význámu World Dance Championship 2023 se koná jíž jedenáctým rokem v Libereckým kraji a je prestižní soutěží pro WADF v České republice. Termín konání: 24.11. - 30.11.2023</t>
  </si>
  <si>
    <t>Aktivní sportovci</t>
  </si>
  <si>
    <t>29.41</t>
  </si>
  <si>
    <t>70.59</t>
  </si>
  <si>
    <t>KULBX00Q8R7T</t>
  </si>
  <si>
    <t>Velká cena Jablonce</t>
  </si>
  <si>
    <t>Judo klub Jablonec nad Nisou,z.s.</t>
  </si>
  <si>
    <t>Sokolovská</t>
  </si>
  <si>
    <t>198/8</t>
  </si>
  <si>
    <t>'43257232</t>
  </si>
  <si>
    <t>962906399/0800</t>
  </si>
  <si>
    <t>Roman</t>
  </si>
  <si>
    <t>romanpolak@volny.cz</t>
  </si>
  <si>
    <t>'602458015</t>
  </si>
  <si>
    <t>„REALIZACE Velká cena Jablonce“</t>
  </si>
  <si>
    <t>Velká cena Jablonce proběhne ve dnech 17.6.-18.6.2023 v Jablonci nad Nisou. Tato akce navazuje na Mistrovství České republiky v judu. Přiblížení tohoto sportu široké veřejnosti.</t>
  </si>
  <si>
    <t>75.88</t>
  </si>
  <si>
    <t>KULBX00Q8Q9Q</t>
  </si>
  <si>
    <t>Memoriál Jaroslava Kasíka 2023</t>
  </si>
  <si>
    <t>Tělovýchovná jednota BÍLÍ TYGŘI LIBEREC, z. s.</t>
  </si>
  <si>
    <t>Jeronýmova</t>
  </si>
  <si>
    <t>494/20</t>
  </si>
  <si>
    <t>'46744282</t>
  </si>
  <si>
    <t>1387881790/2700</t>
  </si>
  <si>
    <t>Ctibor</t>
  </si>
  <si>
    <t>Jech</t>
  </si>
  <si>
    <t>klub@hcbilitygri.cz</t>
  </si>
  <si>
    <t>'731547904</t>
  </si>
  <si>
    <t>předseda správní rady</t>
  </si>
  <si>
    <t>Libor</t>
  </si>
  <si>
    <t>Daněk</t>
  </si>
  <si>
    <t>danek@hcbilitygri.cz</t>
  </si>
  <si>
    <t>realizátor</t>
  </si>
  <si>
    <t>Realizace Memoriálu Jaroslava Kasíka 2023</t>
  </si>
  <si>
    <t>21. ročník dvoudenního hokejového turnaje, který se koná na počest jedné z osobností libereckého nejen mládežnického hokeje pana Jaroslava Kasíka. V rámci turnaje pravidelně měří síly přední české kluby 7. tříd. Turnaj se koná 26. a 27. 8..</t>
  </si>
  <si>
    <t>29.98</t>
  </si>
  <si>
    <t>70.02</t>
  </si>
  <si>
    <t>KULBX00Q8Q2P</t>
  </si>
  <si>
    <t>Futsal Tour 2023 - AMČR ve futsalu</t>
  </si>
  <si>
    <t>Sportovní městečko, z.s.</t>
  </si>
  <si>
    <t>Dlouhá</t>
  </si>
  <si>
    <t>2449/20</t>
  </si>
  <si>
    <t>2500407439/2010</t>
  </si>
  <si>
    <t>Vojtěch</t>
  </si>
  <si>
    <t>Brož</t>
  </si>
  <si>
    <t>brozv.fotbal@seznam.cz</t>
  </si>
  <si>
    <t>'721 212 885</t>
  </si>
  <si>
    <t>Realizace Futsal Tour 2023 - AMČR ve futsalu</t>
  </si>
  <si>
    <t>Důvodem pro předložení žádosti je finanční podpora futsalového projektu: Futsal Tour 2023 - AMČR ve futsalu, který se uskuteční v České Lípě dne 16. 12. 2023.</t>
  </si>
  <si>
    <t>KULBX00Q8OH0</t>
  </si>
  <si>
    <t>MUHUMAN 2023</t>
  </si>
  <si>
    <t>TJ Tanvald z.s</t>
  </si>
  <si>
    <t>Pod Špičákem</t>
  </si>
  <si>
    <t>'16389204</t>
  </si>
  <si>
    <t>0961506369/0800</t>
  </si>
  <si>
    <t>Vyhnálek</t>
  </si>
  <si>
    <t>vvyhnalek@tanvald.cz</t>
  </si>
  <si>
    <t>'601372020</t>
  </si>
  <si>
    <t xml:space="preserve">předseda </t>
  </si>
  <si>
    <t>Žďár</t>
  </si>
  <si>
    <t>Realizece závodu  MUHUMAN 2023.</t>
  </si>
  <si>
    <t>TJ žádá o prostředky z důvodu dofinancování závodu pro veřejnost, včetně účastníků z hospodářsky slabých oblastí,konaného 13.5.2023. Závod navazje na úspěšné ročníky z předešlých let. Závod je kombinací běhu, horských kol a horského výstupu se zátěží</t>
  </si>
  <si>
    <t>47.76</t>
  </si>
  <si>
    <t>52.24</t>
  </si>
  <si>
    <t>KULBX00Q8ODK</t>
  </si>
  <si>
    <t>BALL UP 3X3 Liberec</t>
  </si>
  <si>
    <t>Ball z.s.</t>
  </si>
  <si>
    <t xml:space="preserve">Řídkého </t>
  </si>
  <si>
    <t>228/4</t>
  </si>
  <si>
    <t>Liberec 10</t>
  </si>
  <si>
    <t>'05231213</t>
  </si>
  <si>
    <t>523121311/5500</t>
  </si>
  <si>
    <t>Pastýřík</t>
  </si>
  <si>
    <t>pastyrik.jan@seznam.cz</t>
  </si>
  <si>
    <t>'721131391</t>
  </si>
  <si>
    <t>REALIZACE BALL UP 3X3 Liberec</t>
  </si>
  <si>
    <t>Uspořádání turnaje v 3X3 basketbale dne 17.6.2023</t>
  </si>
  <si>
    <t>49.72</t>
  </si>
  <si>
    <t>50.28</t>
  </si>
  <si>
    <t>KULBX00Q8KVU</t>
  </si>
  <si>
    <t>12. ročník Vánočního celostátního badmintonového turnaje kategorií U9 a U11 realizovaný v Badmintonovém klubu Technické univerzity v Liberci, z.s.</t>
  </si>
  <si>
    <t>Badmintonový klub Technické univerzity v Liberci, z.s.</t>
  </si>
  <si>
    <t>17. listopadu</t>
  </si>
  <si>
    <t>Liberec XV - Starý Harcov</t>
  </si>
  <si>
    <t>'01608193</t>
  </si>
  <si>
    <t>2800429138/2010</t>
  </si>
  <si>
    <t>Martin</t>
  </si>
  <si>
    <t>Marek</t>
  </si>
  <si>
    <t>martin.lbc@seznam.cz</t>
  </si>
  <si>
    <t>'724762969</t>
  </si>
  <si>
    <t>Bachmačská</t>
  </si>
  <si>
    <t>1147/6</t>
  </si>
  <si>
    <t>Liberec 1</t>
  </si>
  <si>
    <t>Realizace 12. ročníku Vánočního žákovského turnaje v Badmintonovém klubu Technické univerzity v Liberci, z.s.</t>
  </si>
  <si>
    <t>Snížení nákladů na uspořádání 12. ročníku Vánočního celostátního badmintonového turnaje kategorií U9 a U11 v termínu 9.12.2023.</t>
  </si>
  <si>
    <t>KULBX00Q8KHS</t>
  </si>
  <si>
    <t>SPORTOVNÍ DEN</t>
  </si>
  <si>
    <t>TJ  SOKOL Roprachtice,spolek</t>
  </si>
  <si>
    <t>Roprachtice</t>
  </si>
  <si>
    <t>'45598126</t>
  </si>
  <si>
    <t>1261476319/2060</t>
  </si>
  <si>
    <t>Nosková</t>
  </si>
  <si>
    <t>noskova.vera@seznam.cz</t>
  </si>
  <si>
    <t>'775406686</t>
  </si>
  <si>
    <t>REALIZACE „ Sportovního dne“</t>
  </si>
  <si>
    <t>Rrealizace sportovního dne v naší obci,která se uskuteční 3.6.2023 Záměrem je přivést na sportoviště co nejvíce účastníků se zájmem o sportovní vyžití .Proto si dovolujeme požádat LBC kraj o finanční prostředky na realizaci této akce</t>
  </si>
  <si>
    <t>46.15</t>
  </si>
  <si>
    <t>53.85</t>
  </si>
  <si>
    <t>KULBX00Q8JSG</t>
  </si>
  <si>
    <t>LEKI CUP 2023 - Ještěd - obří slalom</t>
  </si>
  <si>
    <t>Sportovní klub JEŠTĚD</t>
  </si>
  <si>
    <t>Ovocná</t>
  </si>
  <si>
    <t>157/2</t>
  </si>
  <si>
    <t>Liberec VI - Rochlice</t>
  </si>
  <si>
    <t>'64040577</t>
  </si>
  <si>
    <t>CZ64040577</t>
  </si>
  <si>
    <t>35-983866349/0800</t>
  </si>
  <si>
    <t>Jana</t>
  </si>
  <si>
    <t>Kudláčková</t>
  </si>
  <si>
    <t>kudlackova@skjested.cz</t>
  </si>
  <si>
    <t>'775 960 740</t>
  </si>
  <si>
    <t>hospodář</t>
  </si>
  <si>
    <t>Aleš</t>
  </si>
  <si>
    <t>Šrytr</t>
  </si>
  <si>
    <t>srytr@sdhplus.cz</t>
  </si>
  <si>
    <t>člen výboru oddílu AD</t>
  </si>
  <si>
    <t>Realizace lyžařských závodů LEKI CUP 2023 - Ještěd  - obří slalom.</t>
  </si>
  <si>
    <t xml:space="preserve">Jedná se o lyžařský závod LEKI - CUP 2023 ve skiareálu Ještěd na sjezdovce F10, dne 11.03.2023. Kategorie: mladší přípravka, přípravka, předžáci. Každá kategorie rozdělena na chlapce a dívky. O podporu žádáme z nedostatku vlastních prostředků.. </t>
  </si>
  <si>
    <t>69.88</t>
  </si>
  <si>
    <t>KULBX00Q8I34</t>
  </si>
  <si>
    <t>Cyklistické závody XC Konrád</t>
  </si>
  <si>
    <t>Klub cyklistů pivovar Vratislavice, z. s.</t>
  </si>
  <si>
    <t>Lovecká</t>
  </si>
  <si>
    <t>2096/34</t>
  </si>
  <si>
    <t>'44223501</t>
  </si>
  <si>
    <t>123-9681100277/0100</t>
  </si>
  <si>
    <t>Strnad</t>
  </si>
  <si>
    <t>'+420723252129</t>
  </si>
  <si>
    <t xml:space="preserve">Realizace cyklistických závodů XC Konrad </t>
  </si>
  <si>
    <t>Jsme spolek a veškerou svoji činnost financujeme z členských příspěvků. Závody XC Konrád mají více než 20letou tradici a chceme je rozšířit i o dětské kategorie. Termín závodu je 20. 5. 2023</t>
  </si>
  <si>
    <t>KULBX00Q8H3B</t>
  </si>
  <si>
    <t>Žebříček B - Čechy</t>
  </si>
  <si>
    <t>Tělovýchovná jednota Turnov, z.s.</t>
  </si>
  <si>
    <t>Skálova</t>
  </si>
  <si>
    <t>'15045528</t>
  </si>
  <si>
    <t>2200736863/2010</t>
  </si>
  <si>
    <t>Filip</t>
  </si>
  <si>
    <t>Stárek</t>
  </si>
  <si>
    <t>filipstarek@tjturnov.cz</t>
  </si>
  <si>
    <t>'736660993</t>
  </si>
  <si>
    <t>vedoucí</t>
  </si>
  <si>
    <t xml:space="preserve">Jindřich </t>
  </si>
  <si>
    <t>Kořínek</t>
  </si>
  <si>
    <t>predseda@tur.cz</t>
  </si>
  <si>
    <t>Realizace Žebříčku B - Čechy</t>
  </si>
  <si>
    <t>Oddíl OB TJ Turnov uspěl u Českého svazu orientačních sportů s kandidaturou na závody národního Žebříčku B - Čechy, které se uskuteční 17.- 18. června v Radčicích u Železného Brodu. Závod je určen pro všechny věkové a výkonnostní kategorie.</t>
  </si>
  <si>
    <t>Radčice</t>
  </si>
  <si>
    <t>22.87</t>
  </si>
  <si>
    <t>77.13</t>
  </si>
  <si>
    <t>KULBX00Q8FRD</t>
  </si>
  <si>
    <t>Malá cena města Lomnice nad Popelkou</t>
  </si>
  <si>
    <t>Lyžařský sportovní klub Lomnice nad Popelkou, z.s.</t>
  </si>
  <si>
    <t xml:space="preserve">V Popelkách </t>
  </si>
  <si>
    <t>'15043053</t>
  </si>
  <si>
    <t>CZ15043053</t>
  </si>
  <si>
    <t>1261772329/0800</t>
  </si>
  <si>
    <t>Stanislav</t>
  </si>
  <si>
    <t>Dlouhý</t>
  </si>
  <si>
    <t>klub@lsklomnice.cz</t>
  </si>
  <si>
    <t>'481 671 250</t>
  </si>
  <si>
    <t>604 809 259</t>
  </si>
  <si>
    <t>manažer klubu</t>
  </si>
  <si>
    <t>Realizace Malé ceny města Lomnice nad Popelkou.</t>
  </si>
  <si>
    <t>Mezinárodní závod mládeže ve skoku na lyžích. 25.-26.8.2023 Jedná se o jediný podobný závod na území libereckého kraje a prezentovat v rámci akce „svůj“ kraj je očekávanou samozřejmostí.</t>
  </si>
  <si>
    <t>KULBX00Q8FPN</t>
  </si>
  <si>
    <t>Salming Floorball Games 2023</t>
  </si>
  <si>
    <t>Sportcentrum Česká Lípa z.s.</t>
  </si>
  <si>
    <t xml:space="preserve">U Kola </t>
  </si>
  <si>
    <t>'7839847</t>
  </si>
  <si>
    <t>2001596335/2010</t>
  </si>
  <si>
    <t>Štěpán</t>
  </si>
  <si>
    <t>Motejzík</t>
  </si>
  <si>
    <t xml:space="preserve">smotejzik@seznam.cz </t>
  </si>
  <si>
    <t>'+420608102893</t>
  </si>
  <si>
    <t xml:space="preserve">Předseda </t>
  </si>
  <si>
    <t>Slaný</t>
  </si>
  <si>
    <t xml:space="preserve">stepan.slany@seznam.cz </t>
  </si>
  <si>
    <t>'+420725836906</t>
  </si>
  <si>
    <t>Realizace Salming Floorball Games 2023</t>
  </si>
  <si>
    <t xml:space="preserve">Salming Floorball Games je neoficiální mistrovství republiky ve trojkovém florbale pořádané už od roku 2008.  Akce se bude konat 26.5-28.5.2023. </t>
  </si>
  <si>
    <t>29.92</t>
  </si>
  <si>
    <t>70.08</t>
  </si>
  <si>
    <t>KULBX00Q8DYS</t>
  </si>
  <si>
    <t>Turnaj výběrů krajů</t>
  </si>
  <si>
    <t>Český svaz házené, z.s.</t>
  </si>
  <si>
    <t xml:space="preserve">Budějovická </t>
  </si>
  <si>
    <t>778/3a</t>
  </si>
  <si>
    <t>Praha</t>
  </si>
  <si>
    <t>'00548979</t>
  </si>
  <si>
    <t>2801158739/2010</t>
  </si>
  <si>
    <t>Zdráhala</t>
  </si>
  <si>
    <t>zdrahala@handball.cz</t>
  </si>
  <si>
    <t>'+420 604 614 913</t>
  </si>
  <si>
    <t>Prezident Českého svazu házené</t>
  </si>
  <si>
    <t>Petra</t>
  </si>
  <si>
    <t>Houserová</t>
  </si>
  <si>
    <t>houserova@handball.cz</t>
  </si>
  <si>
    <t>+420 725 415 671</t>
  </si>
  <si>
    <t xml:space="preserve">Krajský manažer </t>
  </si>
  <si>
    <t>Tatranská</t>
  </si>
  <si>
    <t>912/5</t>
  </si>
  <si>
    <t>Realizace akce proběhne 23. - 25.6.2023. Turnaj výběrů krajů je závěrečný turnaj sezóny pro kategorii staršího žactva, pořádaný pravidelně každý rok koncem června. Turnaj se koná v roce, kdy se nepořádá LODM.</t>
  </si>
  <si>
    <t>Realizace akce Turnaje výběrů krajů se koná 23. - 25.6.2023. Z důvodu navýšení nákladů na organizaci turnaje, který je dle předpokládané kalkulace 470 820,- Kč, žádáme o příspěvek na tento turnaj, který bude propagován po celé republice.</t>
  </si>
  <si>
    <t>29.74</t>
  </si>
  <si>
    <t>70.26</t>
  </si>
  <si>
    <t>KULBX00Q8D5T</t>
  </si>
  <si>
    <t>2HRADY 2023</t>
  </si>
  <si>
    <t>TJ Sokol Bradlecká Lhota, z.s.</t>
  </si>
  <si>
    <t>Bradlecká Lhota</t>
  </si>
  <si>
    <t>'45598339</t>
  </si>
  <si>
    <t>CZ45598339</t>
  </si>
  <si>
    <t>161073008/0300</t>
  </si>
  <si>
    <t>Iveta</t>
  </si>
  <si>
    <t>Tomšová</t>
  </si>
  <si>
    <t>simonkay@seznam.cz</t>
  </si>
  <si>
    <t>'774 845 212</t>
  </si>
  <si>
    <t>předsedkyně</t>
  </si>
  <si>
    <t>Jaroslav</t>
  </si>
  <si>
    <t>Hercík</t>
  </si>
  <si>
    <t>2hrady@centrum.cz</t>
  </si>
  <si>
    <t>Realizace běžeckého závodu 2HRADY 2023 - Český pohár v běhu do vrchu.</t>
  </si>
  <si>
    <t>23.9.2023 se koná již 12.ročník.Součástí jsou závody pro děti a mládež.Startovné pro děti je zdarma, pro dospělé symbolické.Zajišťujeme dopravu,občerstvení během i po závodě a ceny pro všechny děti a první tři dospělé ve 12 kategoriích.</t>
  </si>
  <si>
    <t>KULBX00Q8CST</t>
  </si>
  <si>
    <t xml:space="preserve">JABLONEC CUP 2023 </t>
  </si>
  <si>
    <t xml:space="preserve">ČLTK Bižuterie Jablonec n.N., z.s. </t>
  </si>
  <si>
    <t>U Tenisu</t>
  </si>
  <si>
    <t>3859/214</t>
  </si>
  <si>
    <t>'64668533</t>
  </si>
  <si>
    <t>962985349/0800</t>
  </si>
  <si>
    <t>Hajátko</t>
  </si>
  <si>
    <t>m.hajatko@seznam.cz</t>
  </si>
  <si>
    <t>'777736980</t>
  </si>
  <si>
    <t>Realizace turnaje JABLONEC CUP 2023</t>
  </si>
  <si>
    <t>Organizační a finanční zajištění tenisového turnaje mládeže do 12 let kategorie A JABLONEC CUP 2023 v termínu 1 - 5.9.2023, včetně propagace tenisu veřejnosti, především pak mezi mládeží daného regionu.</t>
  </si>
  <si>
    <t>KULBX00Q89M8</t>
  </si>
  <si>
    <t>GRAND PRIX BMV 2023</t>
  </si>
  <si>
    <t>Tělovýchovná jednota Jiskra Nový Bor, z.s.</t>
  </si>
  <si>
    <t>Třída TGM</t>
  </si>
  <si>
    <t>'46750568</t>
  </si>
  <si>
    <t>2301064277/2010</t>
  </si>
  <si>
    <t>Matouš</t>
  </si>
  <si>
    <t>tj.jiskra.novybor@seznam.cz</t>
  </si>
  <si>
    <t>'728031581</t>
  </si>
  <si>
    <t>předseda TJ</t>
  </si>
  <si>
    <t>Ivan</t>
  </si>
  <si>
    <t>Zelenka</t>
  </si>
  <si>
    <t>manažer TJ</t>
  </si>
  <si>
    <t>REALIZACE GRAND PRIX BMV 2023</t>
  </si>
  <si>
    <t>V postkovidovém období je třeba vrátit ke sportování hlavně děti, proto navazujeme na tradici a uspořádáme turnaj volejbalových nadějí, který se uskuteční ve dnech 27.-28.05.2023 v Novém Boru</t>
  </si>
  <si>
    <t>KULBX00Q87P7</t>
  </si>
  <si>
    <t>50 PODRALSKO (cyklistický závod pro děti, dospělé a rodiny s dětmi)</t>
  </si>
  <si>
    <t>CYKLOFIT LIBEREC MTB TEAM, z.s.</t>
  </si>
  <si>
    <t>Jiráskova</t>
  </si>
  <si>
    <t>302/21</t>
  </si>
  <si>
    <t>Liberec Liberec XIII-Nové Pavlovice</t>
  </si>
  <si>
    <t>'22751548</t>
  </si>
  <si>
    <t>4256599369/0800</t>
  </si>
  <si>
    <t>Pan</t>
  </si>
  <si>
    <t>Lukáš</t>
  </si>
  <si>
    <t>Gamba</t>
  </si>
  <si>
    <t>mtbpodralsko@seznam.cz</t>
  </si>
  <si>
    <t>'734571394</t>
  </si>
  <si>
    <t>Předseda spolku</t>
  </si>
  <si>
    <t>Realizace cyklistického závodu 50 PODRALSKO (termín: 11.6.2023). Závod je zařazen do celorepublikového seriálu horských kol Galaxy série.</t>
  </si>
  <si>
    <t>Akce se koná 11. 6. 2023</t>
  </si>
  <si>
    <t>Osečná</t>
  </si>
  <si>
    <t>29.23</t>
  </si>
  <si>
    <t>70.77</t>
  </si>
  <si>
    <t>KULBX00Q87OC</t>
  </si>
  <si>
    <t>Petit Prix 2023</t>
  </si>
  <si>
    <t>TJ Tatran Jablonec n. N., z. s.</t>
  </si>
  <si>
    <t>Jungmannova</t>
  </si>
  <si>
    <t>1224/14</t>
  </si>
  <si>
    <t>'16389131</t>
  </si>
  <si>
    <t>CZ16389131</t>
  </si>
  <si>
    <t>960640339/0800</t>
  </si>
  <si>
    <t>Pěnička</t>
  </si>
  <si>
    <t>penicka.libor@uhul.cz</t>
  </si>
  <si>
    <t>'606342755</t>
  </si>
  <si>
    <t>předseda výkonného výboru</t>
  </si>
  <si>
    <t>Janata</t>
  </si>
  <si>
    <t>m.janata@atlas.cz</t>
  </si>
  <si>
    <t>člen výboru</t>
  </si>
  <si>
    <t>Realizace závodu v orientačním běhu Petit Prix 2023</t>
  </si>
  <si>
    <t>Petit Prix je tradiční závod v OB (letos 17.ročník), který se 30.9.2023 uskuteční v lesích na severní straně Černostudničního hřebene. Akce je určená pro všechny věkové kategorie, včetně úplných začátečníků, důraz je při tom kladen na děti a mládež.</t>
  </si>
  <si>
    <t>KULBX00Q87EQ</t>
  </si>
  <si>
    <t>Memoriál Ludvíka Koška 2023</t>
  </si>
  <si>
    <t>HC Turnov 1931, z.s.</t>
  </si>
  <si>
    <t>Vojtěcha Maška</t>
  </si>
  <si>
    <t>'27003345</t>
  </si>
  <si>
    <t>51-7053610277/0100</t>
  </si>
  <si>
    <t>Šlechta</t>
  </si>
  <si>
    <t>info@hcturnov.cz</t>
  </si>
  <si>
    <t>'605758403</t>
  </si>
  <si>
    <t>místopředseda správní rady</t>
  </si>
  <si>
    <t>Realizace memoriálu Ludvíka Koška 2023</t>
  </si>
  <si>
    <t>Nedostatek vlastních finančních prostředků na realizaci dětského turnaje v ledním hokeji pro mládežnické kategorie – mladší žáci konaný ve dnech 4.3. – 5.3.2023.</t>
  </si>
  <si>
    <t>41.51</t>
  </si>
  <si>
    <t>58.49</t>
  </si>
  <si>
    <t>KULBX00Q879F</t>
  </si>
  <si>
    <t>Velká cena Jilemnice - závod v běhu na lyžích</t>
  </si>
  <si>
    <t>Český krkonošský spolek SKI Jilemnice</t>
  </si>
  <si>
    <t>Jana Buchara</t>
  </si>
  <si>
    <t>'15045447</t>
  </si>
  <si>
    <t>1261416359/0800</t>
  </si>
  <si>
    <t>Horáčková</t>
  </si>
  <si>
    <t>skijilemnice@gmail.com</t>
  </si>
  <si>
    <t>'724511550</t>
  </si>
  <si>
    <t>Realizace Velké ceny Jilemnice - závodu v běhu na lyžích</t>
  </si>
  <si>
    <t>Zajištění akce Velká cena Jilemnice, pořádané 16. 12. 2023 Českým krkonošským spolkem SKI Jilemnice v katastru obce Vítkovice v Krkonoších. Jedná se o závod v běhu na lyžích republikového významu pro děti, mládež a dospělé.</t>
  </si>
  <si>
    <t>Vítkovice</t>
  </si>
  <si>
    <t>KULBX00Q878K</t>
  </si>
  <si>
    <t>BĚH NA ČESKOU CHALUPU 2023 - MEMORIÁL MIRKO GRÄFA</t>
  </si>
  <si>
    <t>AC Slovan Liberec, z. s.</t>
  </si>
  <si>
    <t>Liberec 7</t>
  </si>
  <si>
    <t>'41328019</t>
  </si>
  <si>
    <t>34732461/0100</t>
  </si>
  <si>
    <t>Vít</t>
  </si>
  <si>
    <t>Zákoucký</t>
  </si>
  <si>
    <t>vzakoucky@volny.cz</t>
  </si>
  <si>
    <t>'728239500</t>
  </si>
  <si>
    <t>Lenka</t>
  </si>
  <si>
    <t>Landová</t>
  </si>
  <si>
    <t>atletika.lib@volny.cz</t>
  </si>
  <si>
    <t>sekretář klubu</t>
  </si>
  <si>
    <t>REALIZACE 53. ROČNÍKU BĚHU DO KOPCE „BĚH NA ČESKOU CHALUPU 2023 - MEMORIÁL MIRKO GRÄFA“</t>
  </si>
  <si>
    <t>Tradiční liberecký běžecký závod do kopce se uskuteční dne 4.11.2023, je určen pro výkonnostní sportovce i širokou veřejnost. Letos budeme pořádat již 53. ročník. Neustále se snažíme o zlepšování podmínek závodu a přilákání více účastníků.</t>
  </si>
  <si>
    <t>46.67</t>
  </si>
  <si>
    <t>53.33</t>
  </si>
  <si>
    <t>KULBX00Q8744</t>
  </si>
  <si>
    <t>Velká cena Liberce v basketbale juniorek a kadetek</t>
  </si>
  <si>
    <t>TJ Lokomotiva Liberec I, z.s.</t>
  </si>
  <si>
    <t>Jablonecká</t>
  </si>
  <si>
    <t>'00483371</t>
  </si>
  <si>
    <t>CZ00483371</t>
  </si>
  <si>
    <t>29335461/0100</t>
  </si>
  <si>
    <t>Richtr</t>
  </si>
  <si>
    <t>prichtr@seznam.cz</t>
  </si>
  <si>
    <t>'602648457</t>
  </si>
  <si>
    <t>předseda Výboru TJ</t>
  </si>
  <si>
    <t>Realizace Velké ceny Liberec v basketbale juniorek a kadetek</t>
  </si>
  <si>
    <t>Basketbalové turnaje o Velkou cenu Liberce všech věkových kategorií mají svou dlouholetou tradici. Účastní se jichdružstva z celé ČR a Polska. V letošním roce je plánováno uspořádání  Velké ceny Liberce juniorek a kadetek ve dnech 1.-.3.9.23.</t>
  </si>
  <si>
    <t>49.18</t>
  </si>
  <si>
    <t>50.82</t>
  </si>
  <si>
    <t>KULBX00Q86FS</t>
  </si>
  <si>
    <t>Celostátní turnaj mládeže</t>
  </si>
  <si>
    <t>PINK! Liberec, z.s.</t>
  </si>
  <si>
    <t>Zeyerova</t>
  </si>
  <si>
    <t>1236/18</t>
  </si>
  <si>
    <t>'08969752</t>
  </si>
  <si>
    <t>2302379465/2010</t>
  </si>
  <si>
    <t>Protiva</t>
  </si>
  <si>
    <t>martinprotiva@seznam.cz</t>
  </si>
  <si>
    <t>'777263342</t>
  </si>
  <si>
    <t>předseda PINK! Liberec, z.s.</t>
  </si>
  <si>
    <t>Realizace Celostátního turnaje mládeže.</t>
  </si>
  <si>
    <t>Žádáme o dotaci na náklady spojené s největší akcí stolního tenisu v roce 2023 - pořádáním Celostátního turnaje mládeže. Datum konání 9.-10.12.2023 Městská hala Jablonec n. N., a Hala míčových sportů Liberec.</t>
  </si>
  <si>
    <t>48.39</t>
  </si>
  <si>
    <t>51.61</t>
  </si>
  <si>
    <t>KULBX00Q863G</t>
  </si>
  <si>
    <t>Novoborský pohár v orientačním běhu</t>
  </si>
  <si>
    <t xml:space="preserve">Tělovýchovná jednota Stadion Nový Bor, z. s. </t>
  </si>
  <si>
    <t xml:space="preserve">Smetanova </t>
  </si>
  <si>
    <t>'44225113</t>
  </si>
  <si>
    <t>1761813/0300</t>
  </si>
  <si>
    <t>Našinec</t>
  </si>
  <si>
    <t>jiri.nasinec@seznam.cz</t>
  </si>
  <si>
    <t>'602/854463</t>
  </si>
  <si>
    <t>realizace závodu Novoborský pohár v orientačním běhu dne 7. 5. 2023 ve Velktém Valtinově</t>
  </si>
  <si>
    <t>nedostatek vlastních zdrojů k realizaci závodu Novoborský pohár v OB dne 7. 5. 2023 ve Velkém Valtinově</t>
  </si>
  <si>
    <t>Velký Valtinov</t>
  </si>
  <si>
    <t>64.29</t>
  </si>
  <si>
    <t>KULBX00Q8573</t>
  </si>
  <si>
    <t>46.ročník mládežnického fotbalového turnaje „O skleněný míč“</t>
  </si>
  <si>
    <t>FK Železný Brod, z.s.</t>
  </si>
  <si>
    <t>nábřeží Obránců míru</t>
  </si>
  <si>
    <t>Železný Brod</t>
  </si>
  <si>
    <t>'60253606</t>
  </si>
  <si>
    <t>1394750297/0100</t>
  </si>
  <si>
    <t>Kletečka</t>
  </si>
  <si>
    <t>kletecka.jaroslav@seznam.cz</t>
  </si>
  <si>
    <t>'725244280</t>
  </si>
  <si>
    <t>sekretář</t>
  </si>
  <si>
    <t xml:space="preserve">Roman </t>
  </si>
  <si>
    <t>Škaloud</t>
  </si>
  <si>
    <t>roman.skaloud@o2active.cz</t>
  </si>
  <si>
    <t>'777663259</t>
  </si>
  <si>
    <t>Realizace 46.ročníku mládežnického fotbalového turnaje „O skleněný míč“</t>
  </si>
  <si>
    <t xml:space="preserve">Důvodem žádosti je snaha o finanční zajištění turnaje, který se bude konat v sobotu 1. května 2023. </t>
  </si>
  <si>
    <t>KULBX00Q8414</t>
  </si>
  <si>
    <t>XXII. ročník mezinárodního šachového festivalu Open Liberec 2023</t>
  </si>
  <si>
    <t>AVE CHESS z.s.</t>
  </si>
  <si>
    <t xml:space="preserve">Příčná </t>
  </si>
  <si>
    <t>1892/4</t>
  </si>
  <si>
    <t>'14394952</t>
  </si>
  <si>
    <t>CZ14394952</t>
  </si>
  <si>
    <t>123-7292700237/0100</t>
  </si>
  <si>
    <t>Laušman</t>
  </si>
  <si>
    <t>agentura@avekont.cz</t>
  </si>
  <si>
    <t>'466535200</t>
  </si>
  <si>
    <t>Štrossova</t>
  </si>
  <si>
    <t>Pardubice</t>
  </si>
  <si>
    <t>Realizace XXII. ročníku mezinár. šach. festivalu Open Liberec 2023 a má napomoci propagaci Libereckého kraje a současně umožnit hráčům tohoto regionu změřit síly s hráči z jiných míst.</t>
  </si>
  <si>
    <t>Uspořádání již XXII. ročníku mezinár. šach. festivalu Open Liberec 2023, který se koná 24.2. - 3.3. 2023 v Grandhotelu Zlatý lev je finančně náročné a dotace od Libereckého kraje by nám napomohla k udržení této tradiční akce.</t>
  </si>
  <si>
    <t>účastníci hlavního týdeního turnaje</t>
  </si>
  <si>
    <t>počet osob</t>
  </si>
  <si>
    <t>počet zastoupených zemí</t>
  </si>
  <si>
    <t>8.00</t>
  </si>
  <si>
    <t>KULBX00Q83UA</t>
  </si>
  <si>
    <t>Mladí Horalové - finálové celorepublikové kolo outdoorové soutěže</t>
  </si>
  <si>
    <t>Lezci.com, z.s.</t>
  </si>
  <si>
    <t>Na Čekané</t>
  </si>
  <si>
    <t>266/9</t>
  </si>
  <si>
    <t>'05627231</t>
  </si>
  <si>
    <t>2201183973/2010</t>
  </si>
  <si>
    <t xml:space="preserve">PhDr. Ph.D. </t>
  </si>
  <si>
    <t>Kupr</t>
  </si>
  <si>
    <t>suprcupr@seznam.cz</t>
  </si>
  <si>
    <t>'737383808</t>
  </si>
  <si>
    <t>ředitel spolku</t>
  </si>
  <si>
    <t>Ivana Olbrachta</t>
  </si>
  <si>
    <t>4168/15</t>
  </si>
  <si>
    <t xml:space="preserve">Realizace Mladí Horalové - finálového kola outdoorové soutěže pro děti a mládež. Soutěží 4členná družstva v 6 outdoorových disciplínách. Soutěž organizuje horolezecký oddíl Lezci.com, z.s. pod patronací Českého horolezeckého svazu. </t>
  </si>
  <si>
    <t>Akce se účastní horolezecké oddíly z Čech a Moravy. Finálové kolo sdružuje nominované nejlepší závodníky v daných kategoriích. Akce propaguje Liberecký kraj jako idální místo pro outdoorové aktivity. Termín akce: 22.-24.9. Soutěžní den je 23.9.2023</t>
  </si>
  <si>
    <t>Počet disciplín</t>
  </si>
  <si>
    <t>disciplína</t>
  </si>
  <si>
    <t>Startovné/ 1 závodník</t>
  </si>
  <si>
    <t>Kč</t>
  </si>
  <si>
    <t>Počet závodních dní</t>
  </si>
  <si>
    <t>den</t>
  </si>
  <si>
    <t>Malá Skála</t>
  </si>
  <si>
    <t>KULBX00Q81IC</t>
  </si>
  <si>
    <t>TURNAJ O POHÁR PODJEŠTĚDÍ 2023</t>
  </si>
  <si>
    <t>MLÁDEŽNICKÝ FOTBALOVÝ KLUB PODJEŠTĚDÍ, z.s.</t>
  </si>
  <si>
    <t>Husova</t>
  </si>
  <si>
    <t>Český Dub</t>
  </si>
  <si>
    <t>'22886192</t>
  </si>
  <si>
    <t>246421462/0300</t>
  </si>
  <si>
    <t xml:space="preserve">Stanislav </t>
  </si>
  <si>
    <t>Bejda</t>
  </si>
  <si>
    <t>s.bejda@gmail.com</t>
  </si>
  <si>
    <t>'737270823</t>
  </si>
  <si>
    <t>REALIZACE TURNAJ O POHÁR PODJEŠTĚDÍ 2023</t>
  </si>
  <si>
    <t>Dotace pomůže zajistit potřebné zdroje pro úšpěšný průběh celé akce a zabezpečit tak ceny, sportoviště, zázemí a personál. Turnaj uskuteční 19.3.2023.</t>
  </si>
  <si>
    <t>KULBX00Q81BB</t>
  </si>
  <si>
    <t>Kouba cup WU15</t>
  </si>
  <si>
    <t>Liberecký krajský fotbalový svaz</t>
  </si>
  <si>
    <t>88/18</t>
  </si>
  <si>
    <t>'70937991</t>
  </si>
  <si>
    <t>174139504/0300</t>
  </si>
  <si>
    <t>Zbyněk</t>
  </si>
  <si>
    <t>Poppr</t>
  </si>
  <si>
    <t>poppr@fotbal.cz</t>
  </si>
  <si>
    <t>'737162596</t>
  </si>
  <si>
    <t>Rumunská</t>
  </si>
  <si>
    <t>655/9</t>
  </si>
  <si>
    <t>Realizace Kouba cup WU15 dívek</t>
  </si>
  <si>
    <t>Realizace mistrovství České republiky krajských výběrů dívek s následnou nominací do reprezentace ČR.</t>
  </si>
  <si>
    <t>Jednorázová sportovní akce pro mládež</t>
  </si>
  <si>
    <t>13.38</t>
  </si>
  <si>
    <t>86.62</t>
  </si>
  <si>
    <t>KULBX00Q7XZ4</t>
  </si>
  <si>
    <t>Ještědsko - turnovská brusle 2023</t>
  </si>
  <si>
    <t>Bruslařský klub Variace Liberec, z.s.</t>
  </si>
  <si>
    <t>570/22</t>
  </si>
  <si>
    <t>'64039595</t>
  </si>
  <si>
    <t>2900389655/2010</t>
  </si>
  <si>
    <t>Radim</t>
  </si>
  <si>
    <t>Zakouřil</t>
  </si>
  <si>
    <t>bkvariace@variace.net</t>
  </si>
  <si>
    <t>'602220852</t>
  </si>
  <si>
    <t>Juraj</t>
  </si>
  <si>
    <t>Sviatko</t>
  </si>
  <si>
    <t>Realizace „Ještědsko - turnovská brusle 2023“</t>
  </si>
  <si>
    <t>Ještědsko - turnovská brusle 2023 konaná 25. - 26.11.2023</t>
  </si>
  <si>
    <t>KULBX00Q7X4F</t>
  </si>
  <si>
    <t>Dětský orientační běh pro místní přátelské sportovní spolky a veřejnost</t>
  </si>
  <si>
    <t>Tělovýchovná jednota Sokol Horní Polubný, z.s.</t>
  </si>
  <si>
    <t>Polubný</t>
  </si>
  <si>
    <t>Kořenov</t>
  </si>
  <si>
    <t>'41328311</t>
  </si>
  <si>
    <t>115-7448430297/0100</t>
  </si>
  <si>
    <t>Lubomír</t>
  </si>
  <si>
    <t>Svoboda</t>
  </si>
  <si>
    <t>jizerskykopec@seznam.cz</t>
  </si>
  <si>
    <t>'724719516</t>
  </si>
  <si>
    <t>Realizace dětského orientačního běhu pro místní přátelské sportovní spolky a veřejnost</t>
  </si>
  <si>
    <t>Žádáme o finanční podporu realizace dětského orientačního běhu, konaného dne 10.6.2023, jehož cílem je propojit místní sportovní spolky a současně umožnit účast veřejnosti</t>
  </si>
  <si>
    <t>KULBX00Q7TQ5</t>
  </si>
  <si>
    <t>Jilemnický taneční pohár 2023</t>
  </si>
  <si>
    <t xml:space="preserve">Paul Dance, z. s. </t>
  </si>
  <si>
    <t>Roztocká</t>
  </si>
  <si>
    <t>'70157847</t>
  </si>
  <si>
    <t>1264216379/0800</t>
  </si>
  <si>
    <t>Radka</t>
  </si>
  <si>
    <t>Paulů</t>
  </si>
  <si>
    <t>pauluradka@seznam.cz</t>
  </si>
  <si>
    <t>'605759389</t>
  </si>
  <si>
    <t>Poniklá</t>
  </si>
  <si>
    <t>Realizace Jilemnického tanečního poháru</t>
  </si>
  <si>
    <t xml:space="preserve">Žádáme o finanční podporu soutěže párových standardních a latinsko-amerických tanců, která se bude konat v Jilemnici již sedmým rokem, a to dne 6. a 7.10.2023. Soutěž je postupovou soutěží ČSTS a řídí se jejími pravidly. Probíhat bude v SD Jilm. </t>
  </si>
  <si>
    <t>28.57</t>
  </si>
  <si>
    <t>71.43</t>
  </si>
  <si>
    <t>KULBX00Q7TGJ</t>
  </si>
  <si>
    <t xml:space="preserve">Soutež 1. a 2.VT FISAF AEROBIC - FITNESS 2023 </t>
  </si>
  <si>
    <t>Fit studio aerobiku Jany Boučkové z.s.</t>
  </si>
  <si>
    <t>Železý Brod</t>
  </si>
  <si>
    <t>'27049779</t>
  </si>
  <si>
    <t>181472225/0600</t>
  </si>
  <si>
    <t>Boučková</t>
  </si>
  <si>
    <t>bouckova@tfnet.cz</t>
  </si>
  <si>
    <t>'602252677</t>
  </si>
  <si>
    <t>Realizace projektu. Nejvyšší soutěž vyhlášená FISAF.cz, soutěž ve sportovním aerobiku a fitness (jednotlivci, týmy, dua,...) v rozsahu celorepublikové soutěže.Jedná se o soutěž aerobikovou. Termín soutěže 10.-12.11. 2023</t>
  </si>
  <si>
    <t>Dotace bude použita napokrytí nákladů spojených s realizací soutěže, jako je ozvučení, zpracování výsledků, úuhrada práce rozhodčích a technické zajištění soutěže, která se bude konat 10.- 12.11. 2023 v Železném Brodě.</t>
  </si>
  <si>
    <t>aktitvní sportovci</t>
  </si>
  <si>
    <t>KULBX00Q7SR7</t>
  </si>
  <si>
    <t>ALISY BĚH TROJZEMÍM</t>
  </si>
  <si>
    <t>Multisport Team, z. s.</t>
  </si>
  <si>
    <t>Trnková</t>
  </si>
  <si>
    <t>'05473632</t>
  </si>
  <si>
    <t>115-3521630247/0100</t>
  </si>
  <si>
    <t>Jindra</t>
  </si>
  <si>
    <t>multisportteam@seznam.cz</t>
  </si>
  <si>
    <t>'+420734790641</t>
  </si>
  <si>
    <t>Realizace běžeckého závodu „ALISY BĚH TROJZEMÍM“.</t>
  </si>
  <si>
    <t>Podpora 5. ročníku Běhu Trojzemím, který se bude konat dne 8. 4. 2023 v rekreačním areálu Kristýna v Hrádku nad Nisou. Náš běh je zaměřen nejen na běh dospělých, ale každoročně se účastní velké množství dětí.</t>
  </si>
  <si>
    <t>KULBX00Q7SOM</t>
  </si>
  <si>
    <t>Sychrovský pohár 2023</t>
  </si>
  <si>
    <t>SH ČMS - Sbor dobrovolných hasičů Radimovice</t>
  </si>
  <si>
    <t>Radimovice</t>
  </si>
  <si>
    <t>'46746161</t>
  </si>
  <si>
    <t>107-9335280287/0100</t>
  </si>
  <si>
    <t>'723101488</t>
  </si>
  <si>
    <t>starosta</t>
  </si>
  <si>
    <t>Realizace hasičské soutěže.</t>
  </si>
  <si>
    <t>Hasičské závody v požárním útoku mužů a žen. Datum konání: 21.05.2023 na hasičské louce v obci Radimovice, před zámkem Sychrov. O podporu žádáme z nedostatku vlastních prostředků.</t>
  </si>
  <si>
    <t>KULBX00Q7P4Z</t>
  </si>
  <si>
    <t>Uspořádání 7. ročníku běžeckého závodu Čertovskej ultratrail</t>
  </si>
  <si>
    <t>Rupertus z.s.</t>
  </si>
  <si>
    <t>Radčická</t>
  </si>
  <si>
    <t>'06665993</t>
  </si>
  <si>
    <t>2001347072/2010</t>
  </si>
  <si>
    <t>Ouhrabková</t>
  </si>
  <si>
    <t>radka.ouhrabkova@gmail.com</t>
  </si>
  <si>
    <t>'737276906</t>
  </si>
  <si>
    <t>Realizace uspořádání běžeckého závodu Čertovskej ultratrail dne 3.6.2023.</t>
  </si>
  <si>
    <t>Dne 3.6.2023 uspořádá Rupertus z.s. běžecký závod Čertovskej ultratrail z hradu Houska přes Bezděz, Ralsko a další zajímavá místa kraje. Závodu se může zúčastnit až 350 závodníků (limit). Finanční prostředky kraje podpoří realizaci a kvalitu akce.</t>
  </si>
  <si>
    <t>Blatce</t>
  </si>
  <si>
    <t>27.27</t>
  </si>
  <si>
    <t>72.73</t>
  </si>
  <si>
    <t>KULBX00Q7OQ4</t>
  </si>
  <si>
    <t>Sokolská sletová štafeta v Libereckém kraji</t>
  </si>
  <si>
    <t>Tělocvičná jednota Sokol Turnov</t>
  </si>
  <si>
    <t xml:space="preserve">Skálova </t>
  </si>
  <si>
    <t>'13582518</t>
  </si>
  <si>
    <t>1260951309/0800</t>
  </si>
  <si>
    <t>Milan</t>
  </si>
  <si>
    <t>Hejduk</t>
  </si>
  <si>
    <t>turnov@sokol.eu</t>
  </si>
  <si>
    <t>'737204255</t>
  </si>
  <si>
    <t>Plívová</t>
  </si>
  <si>
    <t>'724587375</t>
  </si>
  <si>
    <t>Realizace Sokolské sletové štafety v Libereckém kraji</t>
  </si>
  <si>
    <t>Zahájení sletového roku v Libereckém kraji. Všechny jednoty a župy Libereckého kraje se štafetovým během seběhnou v jeden den v Turnově, kde se slavnostně zahájí sletový rok. Akce se koná 23. 9. 2023. V Turnově budou k vidění sportovní vystopení.</t>
  </si>
  <si>
    <t>KULBX00Q7G86</t>
  </si>
  <si>
    <t>Letní Mistrovství České republiky 2023 juniorů</t>
  </si>
  <si>
    <t>Sportovní plavecký klub Slavia Liberec, z.s.Sportovní plavecký klub Slavia Liberec, z.s.</t>
  </si>
  <si>
    <t>333/23a</t>
  </si>
  <si>
    <t>'70229791</t>
  </si>
  <si>
    <t>705805773/0300</t>
  </si>
  <si>
    <t>petr.korinek@plaveckyklub.cz</t>
  </si>
  <si>
    <t>'603864491</t>
  </si>
  <si>
    <t>Ota</t>
  </si>
  <si>
    <t>Kunt</t>
  </si>
  <si>
    <t>ota.kunt@plaveckyklub.cz</t>
  </si>
  <si>
    <t>'607582423</t>
  </si>
  <si>
    <t>Doubí u Turnova</t>
  </si>
  <si>
    <t>č.ev.16</t>
  </si>
  <si>
    <t>Čtveřín</t>
  </si>
  <si>
    <t>Realizace sportovních akcí na území Libereckého kraje v roce 2023, tedy Letního MČR juniorů 2023, které se bude konat 26.5.-28.5.2023 v plaveckém Bazénu Liberec</t>
  </si>
  <si>
    <t>Letos PKLbc bude organizovat MČR juniorů. Při pořádání těchto nejvyšších možných závodů pro dorost v ČR, je ČSPS vyžadován jednotný standard, který je velmi vysoký, finančně náročný a musíme ho dodržet.</t>
  </si>
  <si>
    <t>68.18</t>
  </si>
  <si>
    <t>KULBX00Q7G7B</t>
  </si>
  <si>
    <t>Mezinárodní turnaj starších přípravek 27.-28.5.2023</t>
  </si>
  <si>
    <t>FC Lomnice n. P. z.s.</t>
  </si>
  <si>
    <t>L. Svobody</t>
  </si>
  <si>
    <t>'15044025</t>
  </si>
  <si>
    <t>1261854359/0800</t>
  </si>
  <si>
    <t>Zdeněk</t>
  </si>
  <si>
    <t>Baudyš</t>
  </si>
  <si>
    <t>'604415518</t>
  </si>
  <si>
    <t>Sucharda</t>
  </si>
  <si>
    <t>Realizace mezinárodního turnaje starších přípravek v Lomnici nad Popelkou 27.-28.5.2023</t>
  </si>
  <si>
    <t xml:space="preserve">Setkání mnoha mladých fotbalistů z celé republiky a také ze zahraničí na turnaji 27.-.28.5.2023 v Lomnici n. P. </t>
  </si>
  <si>
    <t>KULBX00Q7G3V</t>
  </si>
  <si>
    <t xml:space="preserve">Finále světového poháru v jízdě na skibobech ženy - muži </t>
  </si>
  <si>
    <t>TJ Sokol Jablonec nad Jizerou, z.s.</t>
  </si>
  <si>
    <t>Jablonec nad Jizerou</t>
  </si>
  <si>
    <t>'00527459</t>
  </si>
  <si>
    <t>CZ00527459</t>
  </si>
  <si>
    <t>1261114369/0800</t>
  </si>
  <si>
    <t>Patočka</t>
  </si>
  <si>
    <t>tjsokol.jnj@seznam.cz</t>
  </si>
  <si>
    <t>'602862602</t>
  </si>
  <si>
    <t>Jednatel TJ</t>
  </si>
  <si>
    <t>„ Realizace Finále světového poháru v jízdě na skibobech ženy - muži“.</t>
  </si>
  <si>
    <t>Finanční podpora realizace Finále světového poháru v jízdě na skibobech ženy - muži konaného ve dnech 2.3.2023 - 5.3.2023 ve skiareálu Paseky nad Jizerou.</t>
  </si>
  <si>
    <t>Paseky nad Jizerou</t>
  </si>
  <si>
    <t>KULBX00Q7FYR</t>
  </si>
  <si>
    <t>Mezinárodní házenkářský turnaj MegaMini Liberec 2023</t>
  </si>
  <si>
    <t>SK Liberec Handball, z.s.</t>
  </si>
  <si>
    <t>Dobiášova</t>
  </si>
  <si>
    <t>851/5</t>
  </si>
  <si>
    <t>Liberec 6</t>
  </si>
  <si>
    <t>'26672936</t>
  </si>
  <si>
    <t>2000216169/2010</t>
  </si>
  <si>
    <t>Matěj</t>
  </si>
  <si>
    <t>Ploch</t>
  </si>
  <si>
    <t>matejploch@seznam.cz</t>
  </si>
  <si>
    <t>'724301017</t>
  </si>
  <si>
    <t>Realizace mezinárodního házenkářského turnaje MegaMini Liberec 2023</t>
  </si>
  <si>
    <t>21. ročník turnaje MegaMini Liberec se koná v termínu 16. - 18.6.2023, do Liberce se sjede 28 týmů házenkářů a házenkářek ve věku 8 - 11 let, odehraje se cca 120 utkání a děti zažijí krásný turnaj před koncem školního roku.</t>
  </si>
  <si>
    <t>29.58</t>
  </si>
  <si>
    <t>70.42</t>
  </si>
  <si>
    <t>KULBX00Q7FW1</t>
  </si>
  <si>
    <t xml:space="preserve">Mistrovství oblasti na klasické trati v orientačním běhu  </t>
  </si>
  <si>
    <t>OK JILEMNICE, z.s.</t>
  </si>
  <si>
    <t>Masarykovo náměstí</t>
  </si>
  <si>
    <t>'49294288</t>
  </si>
  <si>
    <t>356207774/0600</t>
  </si>
  <si>
    <t>Malý</t>
  </si>
  <si>
    <t>maly.ales@seznam.cz</t>
  </si>
  <si>
    <t>'777600045</t>
  </si>
  <si>
    <t>REALIZACE Mistrovství oblasti na klasické trati v orientačním běhu, konaném13.5.2023 v Jilemnici - areál Hraběnka</t>
  </si>
  <si>
    <t xml:space="preserve">OK JILEMNICE byl pověřen ČSOS k uspořádání Mistrovství  oblasti na klasické trati. Závod se koná v sobotu 13.5.2023 v Jilemnici, centrum všesportovní areál Hraběnka. Závodu se zúčastní více než 500 závodníků v 49 kategoriích. </t>
  </si>
  <si>
    <t>KULBX00Q7FSL</t>
  </si>
  <si>
    <t xml:space="preserve">Janovských 11 a 19 km - běh a turistický pochod </t>
  </si>
  <si>
    <t>Janovských 11 a 19 km z.s.</t>
  </si>
  <si>
    <t xml:space="preserve">Janov nad Nisou </t>
  </si>
  <si>
    <t>'22608737</t>
  </si>
  <si>
    <t>2700454432/2010</t>
  </si>
  <si>
    <t xml:space="preserve">Jiří </t>
  </si>
  <si>
    <t>Kypta</t>
  </si>
  <si>
    <t>jirka.kypta@11a19.cz</t>
  </si>
  <si>
    <t>'724178305</t>
  </si>
  <si>
    <t xml:space="preserve">Fridrichová </t>
  </si>
  <si>
    <t>jana.fridrichova@11a19.cz</t>
  </si>
  <si>
    <t>členka VV</t>
  </si>
  <si>
    <t>Realizace 47. ročníku běžeckého závodu a turistického pochodu Janovských 11 a 19 km, včetně závodu dětí a handicapovaných. Závod se koná 28.10.2023 v Janově nad Nisou a probíhá dále i katastry obcí Bedřichov a Lučany nad Nisou</t>
  </si>
  <si>
    <t>datum konání akce 28.10.2023</t>
  </si>
  <si>
    <t xml:space="preserve">aktivní sportovci </t>
  </si>
  <si>
    <t>KULBX00Q7FRQ</t>
  </si>
  <si>
    <t>Sportovní fotbalový den ve Višňové - 2023</t>
  </si>
  <si>
    <t>TJ JISKRA Višňová, z.s.</t>
  </si>
  <si>
    <t>Višňová</t>
  </si>
  <si>
    <t>'46744975</t>
  </si>
  <si>
    <t>27-3981360217/0100</t>
  </si>
  <si>
    <t>Melka</t>
  </si>
  <si>
    <t>milanmelka@seznam.cz</t>
  </si>
  <si>
    <t>'723231909</t>
  </si>
  <si>
    <t>Předlánce</t>
  </si>
  <si>
    <t>REALIZACE „Sportovní fotbalový den ve Višňové - 2023“</t>
  </si>
  <si>
    <t>TJ JISKRA Višňová chce projektem uspořádat „Sportovní fotbalový den“ a to formou fotbalového turnaje v malé kopané. Akce se koná 8.7.2023 a zúčastní se jí 255 aktivních sportovců. Budou zde i atrakce pro malé sportovce. Akce bude mít okresní rozsah.</t>
  </si>
  <si>
    <t>KULBX00Q7FJU</t>
  </si>
  <si>
    <t>Vánoční turnaj o Pohár města Česká Lípa</t>
  </si>
  <si>
    <t>Hokejový klub Česká Lípa, z.s.</t>
  </si>
  <si>
    <t xml:space="preserve">Barvířská </t>
  </si>
  <si>
    <t>'46750444</t>
  </si>
  <si>
    <t>94-4877950297/0100</t>
  </si>
  <si>
    <t>Binder</t>
  </si>
  <si>
    <t>tomas.binder@seznam.cz</t>
  </si>
  <si>
    <t>'603232450</t>
  </si>
  <si>
    <t>REALIZACE Vánoční turnaj o Pohár města Česká Lípa</t>
  </si>
  <si>
    <t>Pokrytí nákladů na REALIZACI Vánočního turnaje o Pohár města Česká Lípa konaného ve dnech 28.12.-30.12.2023</t>
  </si>
  <si>
    <t>KULBX00Q7AFD</t>
  </si>
  <si>
    <t>Krajské kolo Soutěže mládeže v přírodě Medvědí stezkou</t>
  </si>
  <si>
    <t>Liberecká krajská asociace Sport pro všechny, z.s.</t>
  </si>
  <si>
    <t>Gymnastů</t>
  </si>
  <si>
    <t>162/7</t>
  </si>
  <si>
    <t>'26988127</t>
  </si>
  <si>
    <t>2401585504/2010</t>
  </si>
  <si>
    <t>Jarmila</t>
  </si>
  <si>
    <t>Stránská</t>
  </si>
  <si>
    <t>jarmilasemily@seznam.cz</t>
  </si>
  <si>
    <t>'+420605114332</t>
  </si>
  <si>
    <t>Realizace krajského kola Soutěže mládeže v přírodě Medvědí stezkou. Naučit děti a mládež chovat se a orientovat se v přírodě, zvyšovat tělesnou kondici, kompenzovat sedavý způsob života .</t>
  </si>
  <si>
    <t>Termín konání akce - 19.-21.5.2023. Akce má celokrajský charakter, vítězové postupují do republikového finále, odkud pravidelně přivážejí medaile a reprezentují Liberecký kraj. Důvod žádosti - nedostatek finančních prostředků</t>
  </si>
  <si>
    <t>47.70</t>
  </si>
  <si>
    <t>52.3</t>
  </si>
  <si>
    <t>KULBX00Q78OI</t>
  </si>
  <si>
    <t>CZECH DANCE MASTERS</t>
  </si>
  <si>
    <t>Taneční skupina TAKT Liberec, z.s.</t>
  </si>
  <si>
    <t>České Mládeže</t>
  </si>
  <si>
    <t>553/153</t>
  </si>
  <si>
    <t>Liberec 8</t>
  </si>
  <si>
    <t>'69387940</t>
  </si>
  <si>
    <t>405092193/0300</t>
  </si>
  <si>
    <t>Kateřina</t>
  </si>
  <si>
    <t>Štěpánková</t>
  </si>
  <si>
    <t>takt-lbc@seznam.cz</t>
  </si>
  <si>
    <t>'777256959</t>
  </si>
  <si>
    <t>REALIZACE soutěže CZECH DANCE MASTERS</t>
  </si>
  <si>
    <t>CZECH DANCE MASTERS - soutěž disco dance a hip hop sobota 4.11.2023</t>
  </si>
  <si>
    <t>KULBX00Q72PJ</t>
  </si>
  <si>
    <t>O RASPENAVSKÝ TANEČNÍ STŘEVÍČEK</t>
  </si>
  <si>
    <t>JISKRA RASPENAVA, z.s.</t>
  </si>
  <si>
    <t>U Stadionu</t>
  </si>
  <si>
    <t>Raspenava</t>
  </si>
  <si>
    <t>'46744711</t>
  </si>
  <si>
    <t>0238268664/0300</t>
  </si>
  <si>
    <t>Lžičař</t>
  </si>
  <si>
    <t>pavel.lzicar@raspenava.cz</t>
  </si>
  <si>
    <t>'602836802</t>
  </si>
  <si>
    <t>Fučíkova</t>
  </si>
  <si>
    <t>„O RASPENAVSKÝ TANEČNÍ STŘEVÍČEK“ je celorepubliková postupová taneční souěž ve portovním tanci pro registrované taneční páry v ČSTS ve standardních a latinskoamerických tancích a tance pro všechny (hobby) - TPV</t>
  </si>
  <si>
    <t>Realizace soutěže 28.10.2023. Žádáme o finanční prostředky na organizaci sportovní tělových.akci na území LK na zaplacení nákladů-přihlášení ČSTS,9 porotců,vedoucí soutěže,sčitatele,odborný dozor,hudební doprovod,moderátora,cestovné,medaile,ceny</t>
  </si>
  <si>
    <t xml:space="preserve">Počet aktivních sportovců </t>
  </si>
  <si>
    <t>osoba</t>
  </si>
  <si>
    <t xml:space="preserve">  </t>
  </si>
  <si>
    <t xml:space="preserve"> </t>
  </si>
  <si>
    <t>44.21</t>
  </si>
  <si>
    <t>55.79</t>
  </si>
  <si>
    <t>KULBX00Q71YH</t>
  </si>
  <si>
    <t>Country Festival Vysoká 2023</t>
  </si>
  <si>
    <t>Jezdecká společnost Vysoká, z.s.</t>
  </si>
  <si>
    <t>Vysoká</t>
  </si>
  <si>
    <t>Chrastava</t>
  </si>
  <si>
    <t>'26552205</t>
  </si>
  <si>
    <t>231758097/0300</t>
  </si>
  <si>
    <t>Bc</t>
  </si>
  <si>
    <t>Václava</t>
  </si>
  <si>
    <t>Jarošová</t>
  </si>
  <si>
    <t>farmavysoka@seznam.cz</t>
  </si>
  <si>
    <t>'602336911</t>
  </si>
  <si>
    <t>Realizace Country Festivalu Vysoká 2023</t>
  </si>
  <si>
    <t>Datum konání akce 21-23.7.2023 - jezdectví, jezdecký sport</t>
  </si>
  <si>
    <t>KULBX00Q71M5</t>
  </si>
  <si>
    <t>Realizace českého poháru v letním biatlonu pro dorost a dospělé v Jilemnici</t>
  </si>
  <si>
    <t>Klub biatlonu Jilemnice,z.s.</t>
  </si>
  <si>
    <t>------------</t>
  </si>
  <si>
    <t>'26678675</t>
  </si>
  <si>
    <t>2200824994/2010</t>
  </si>
  <si>
    <t>kbjilemnice@kbjilemnice.cz</t>
  </si>
  <si>
    <t>'777279389</t>
  </si>
  <si>
    <t>Realizace českého poháru v letním biatlonu pro dorost a dospělé v Jilemnici v termínu 1.-3.9.2023, v roce 2022 byla akce podpořena-viz.OLP/2684/2022, práce klubu je z GP Lbc kraje podporována pravidelně. Za případné přidělení dotace děkujeme.</t>
  </si>
  <si>
    <t>Dotace bude použita k realizaci ČP v LB v termínu 1.-3.9.2023 (předpokládaná účast je 250-280 sportovců), předpokládáme i nákup drobného materiálu (např.stan, tiskárna, výp.technika, atd.), který bude využit i pro další závody a akce pořádané klubem.</t>
  </si>
  <si>
    <t>KULBX00Q6ZBF</t>
  </si>
  <si>
    <t>Horský běh Hodkovice nad Mohelkou – Ještěd 2023</t>
  </si>
  <si>
    <t>VIKING běžecký klub Starý Harcov, z.s.</t>
  </si>
  <si>
    <t>Vlčí vrch</t>
  </si>
  <si>
    <t>Liberec 15</t>
  </si>
  <si>
    <t>'63837412</t>
  </si>
  <si>
    <t>CZ63837412</t>
  </si>
  <si>
    <t>1223928003/5500</t>
  </si>
  <si>
    <t>Koucký</t>
  </si>
  <si>
    <t>kouckyr63@gmail.com</t>
  </si>
  <si>
    <t>'602265857</t>
  </si>
  <si>
    <t>Realizace závodu Horský běh Hodkokvice n/Moh. - Ještěd (20. ročník), který je součástí Českého poháru v bězích do vrchu. V roce 2023 jsme pověření Českým atletickým svazem uspořádání Mistrovství ČR v běhu do vrchu.</t>
  </si>
  <si>
    <t>Zajištění Mistrovství České republika v běhu do vrchu 13.5.2023, které je zároveň kvalifikací na Mistrovstí světě v běhu do vrchu, nezbytných služeb a nákupu materiálu..</t>
  </si>
  <si>
    <t>Hodkovice n.M.</t>
  </si>
  <si>
    <t>KULBX00Q6YNY</t>
  </si>
  <si>
    <t>Alpen Cup ve skoku na lyžích mužů a žen 23 a 24. září 2023</t>
  </si>
  <si>
    <t>Svaz lyžařů České republiky, z.s.</t>
  </si>
  <si>
    <t>Cukrovarnická</t>
  </si>
  <si>
    <t>'00537632</t>
  </si>
  <si>
    <t>CZ00537632</t>
  </si>
  <si>
    <t>1388005143/2700</t>
  </si>
  <si>
    <t>Trávníček</t>
  </si>
  <si>
    <t>prezident@czech-ski.com</t>
  </si>
  <si>
    <t>'739220660</t>
  </si>
  <si>
    <t>Heřmanský</t>
  </si>
  <si>
    <t>lukas.hermansky@czech-ski.com</t>
  </si>
  <si>
    <t>'605700636</t>
  </si>
  <si>
    <t>viceprezident</t>
  </si>
  <si>
    <t>Ditrich</t>
  </si>
  <si>
    <t>martin.ditrich@czech-ski.com</t>
  </si>
  <si>
    <t>sportovní ředitel skoku na lyžích</t>
  </si>
  <si>
    <t>Uspořádat mezinárodní závody mládežnických výběrů ve skoku na lyžích, ročníky narození 2004 až 2008</t>
  </si>
  <si>
    <t>Tento typ závodů, primárně určený pro mládežnické kategorie není zrovna vyhledávanou příležitosí pro potencionální partnery k jejich propagaci. Závody jsou financovány z vlastních zdrojů za spoluúčasti obce, města či regionu. Termín 23 -24.9.2023.</t>
  </si>
  <si>
    <t>59.14</t>
  </si>
  <si>
    <t>40.86</t>
  </si>
  <si>
    <t>KULBX00Q6QFM</t>
  </si>
  <si>
    <t>Velká cena Semil 2023</t>
  </si>
  <si>
    <t>Golf Club Semily z.s.</t>
  </si>
  <si>
    <t>Bořkov</t>
  </si>
  <si>
    <t>Slaná u Semil</t>
  </si>
  <si>
    <t>'15045234</t>
  </si>
  <si>
    <t>26432581/0100</t>
  </si>
  <si>
    <t>Kraus</t>
  </si>
  <si>
    <t>tkraus@volny.cz</t>
  </si>
  <si>
    <t>'602410923</t>
  </si>
  <si>
    <t>prezident klubu</t>
  </si>
  <si>
    <t>Michael</t>
  </si>
  <si>
    <t>Závěrka</t>
  </si>
  <si>
    <t>mireza@seznam.cz</t>
  </si>
  <si>
    <t>viceprezident klubu</t>
  </si>
  <si>
    <t>PO BOX 9</t>
  </si>
  <si>
    <t>Semily</t>
  </si>
  <si>
    <t>REALIZACE turnaje "Velká cena Semil". tento turnaj patří k tradičním a oblíbeným turnajům. Účast na turnaji není omezena jen pro členy klubu, ale účastnit se může široká golfová veřejnost. Vyhlášení vítězů je za účasti starostky města Semil.</t>
  </si>
  <si>
    <t xml:space="preserve">Turnaj se bude konat dne 20.05.2023. Poskytnutí dotace umožní zatraktivnit turnaj formou zlepšení občerstvení při turnaji a zvýšení hodnoty cen pro vítěze. Takového podmínky vždy přilákají větší počet sportovců k aktivní činnosti. </t>
  </si>
  <si>
    <t>KULBX00Q6POK</t>
  </si>
  <si>
    <t>Jezevec Race 2023</t>
  </si>
  <si>
    <t>FanDej ývents JBC z.s.</t>
  </si>
  <si>
    <t>Vrkoslavická</t>
  </si>
  <si>
    <t>'03369889</t>
  </si>
  <si>
    <t>2200851693/2010</t>
  </si>
  <si>
    <t>Šmíd</t>
  </si>
  <si>
    <t>martin.smid2@gmail.com</t>
  </si>
  <si>
    <t>'777756843</t>
  </si>
  <si>
    <t>Zahradní</t>
  </si>
  <si>
    <t>Hodkovice nad Mohelkou</t>
  </si>
  <si>
    <t>Realizace závodu Jezevec Race 2023</t>
  </si>
  <si>
    <t>Dne 30.9.2023 proběhne již 11. ročník závodu, který s každým rokem lehce roste. Vzhledem k omezeným finančním možnostem je náročné závod více rozšiřovat bez ztráty kvality. Rádi bychom tuto kvalitu zachovali a rozšířili základnu sportovců.</t>
  </si>
  <si>
    <t>Počet účastníků dětského závodu</t>
  </si>
  <si>
    <t>osoby</t>
  </si>
  <si>
    <t>Počet účastníků orientačního běhu</t>
  </si>
  <si>
    <t>Osoby</t>
  </si>
  <si>
    <t>42.22</t>
  </si>
  <si>
    <t>57.78</t>
  </si>
  <si>
    <t>KULBX00Q6OQH</t>
  </si>
  <si>
    <t>Podještědský pohár - 53. ročník, memoriál manželů Koškových</t>
  </si>
  <si>
    <t>Taneční klub Koškovi, z. s.</t>
  </si>
  <si>
    <t>Horská</t>
  </si>
  <si>
    <t>Liberec 14</t>
  </si>
  <si>
    <t>'66109884</t>
  </si>
  <si>
    <t>CZ66109884</t>
  </si>
  <si>
    <t>19-8527570217/0100</t>
  </si>
  <si>
    <t>Burešová</t>
  </si>
  <si>
    <t>tkkoskovi@atlas.cz</t>
  </si>
  <si>
    <t>'731177689</t>
  </si>
  <si>
    <t>Realizace soutěže ve sportovním tanci PODJEŠTĚDSKÝ POHÁR</t>
  </si>
  <si>
    <t>Uskutečnění taneční soutěže 14. 10. 2023 v DK Lbc pro děti, jun1, jun2, mládež a dospělé.</t>
  </si>
  <si>
    <t>35.29</t>
  </si>
  <si>
    <t>KULBX00Q6LMM</t>
  </si>
  <si>
    <t>Dětský sportovní den</t>
  </si>
  <si>
    <t>Tělocvičná jednota SOKOL Sněhov</t>
  </si>
  <si>
    <t>Sněhov</t>
  </si>
  <si>
    <t>'64669840</t>
  </si>
  <si>
    <t>115-8628090247/0100</t>
  </si>
  <si>
    <t>'602388774</t>
  </si>
  <si>
    <t>Starosta</t>
  </si>
  <si>
    <t>Kynský</t>
  </si>
  <si>
    <t>martin.kynsky@email.cz</t>
  </si>
  <si>
    <t>jednatel</t>
  </si>
  <si>
    <t>REALIZACE dětského sportovního dne</t>
  </si>
  <si>
    <t xml:space="preserve">Konání dětského sportovního dne </t>
  </si>
  <si>
    <t>KULBX00Q6IOX</t>
  </si>
  <si>
    <t>Mimoňský triatlon</t>
  </si>
  <si>
    <t>Tělovýchovná jednota Jiskra Mimoň, z.s.</t>
  </si>
  <si>
    <t>Letná</t>
  </si>
  <si>
    <t>Mimoň</t>
  </si>
  <si>
    <t>'46750657</t>
  </si>
  <si>
    <t>900872349/0800</t>
  </si>
  <si>
    <t>Sutr</t>
  </si>
  <si>
    <t>'721735618</t>
  </si>
  <si>
    <t>Václav</t>
  </si>
  <si>
    <t>Konopiský</t>
  </si>
  <si>
    <t>konopisky@seznam.cz</t>
  </si>
  <si>
    <t>člen kontrolní komise TJ</t>
  </si>
  <si>
    <t xml:space="preserve">Široká </t>
  </si>
  <si>
    <t>Realizace 13.ročníku Mimoňského triatlonu</t>
  </si>
  <si>
    <t>13.ročník Mimoňského triatlonu proběhne na místním koupališti a okolí Podralska 13.srpna 2023. Organizace je finančně nákladná, chceme zachovat závody dětí zdarma a nezvyšovat přijatelné startovné pro dospělé. Více na www.triatlonmimon.ic.cz</t>
  </si>
  <si>
    <t>28.75</t>
  </si>
  <si>
    <t>71.25</t>
  </si>
  <si>
    <t>KULBX00Q6HQU</t>
  </si>
  <si>
    <t>Lesní běh Kalichem-43.ročník běžeckého závodu</t>
  </si>
  <si>
    <t>TJ Sokol Koberovy z. s.</t>
  </si>
  <si>
    <t>Koberovy</t>
  </si>
  <si>
    <t>'43257402</t>
  </si>
  <si>
    <t>35-7676790227/0100</t>
  </si>
  <si>
    <t>Pala</t>
  </si>
  <si>
    <t>Z.Pala79@seznam.cz</t>
  </si>
  <si>
    <t>'724440750</t>
  </si>
  <si>
    <t>REALIZACE Lesního běhu Kalichem-46.ročníku běžeckého závodu pořádaného dne 7.5.2023</t>
  </si>
  <si>
    <t>Potřebujeme k zorganizování tradičního závodu konaného 7.5.2023. Sponzorů ubývá,chceme zachovat minimální startovné.Nákup cen,startovních čísel a ostatního materiálu na zajištění uspořádání závodu.</t>
  </si>
  <si>
    <t>68.97</t>
  </si>
  <si>
    <t>KULBX00Q60R0</t>
  </si>
  <si>
    <t>Dětská tour severovýchod - pohár Libereckého Kraje</t>
  </si>
  <si>
    <t xml:space="preserve">Golf Club Liberec - Machnín </t>
  </si>
  <si>
    <t xml:space="preserve">Horská </t>
  </si>
  <si>
    <t>598/12</t>
  </si>
  <si>
    <t>'70811661</t>
  </si>
  <si>
    <t>855651001/5500</t>
  </si>
  <si>
    <t>Zapotil</t>
  </si>
  <si>
    <t>zapotil@gc-liberec.cz</t>
  </si>
  <si>
    <t>'602282208</t>
  </si>
  <si>
    <t>Realizace turnaje Dětská tour severovýchod - pohár Libereckého Kraje</t>
  </si>
  <si>
    <t>Dětská tour se na našem hřišti pořádá již od roku 2005, turnaj má velkou tradici a je to jeden z nejoblíbenějších turnajů v Liberecém kraji. Mládežníci, kteří se účastní je jich více nez 80 tento turnaj vyhledávají. Termín konání</t>
  </si>
  <si>
    <t>sportovec</t>
  </si>
  <si>
    <t>KULBX00Q5ZJO</t>
  </si>
  <si>
    <t>Grandslam Tennis Family  2023</t>
  </si>
  <si>
    <t>Tenisová rodina, z.s.</t>
  </si>
  <si>
    <t xml:space="preserve">28. října </t>
  </si>
  <si>
    <t>'04694597</t>
  </si>
  <si>
    <t>287583767/0300</t>
  </si>
  <si>
    <t>Hykš</t>
  </si>
  <si>
    <t>runningzdenda@tiscali.cz</t>
  </si>
  <si>
    <t>'+420 732 851 891</t>
  </si>
  <si>
    <t>předseda spolku Tenisová rodina</t>
  </si>
  <si>
    <t>Realizace Grandslam Tennis Family 2023</t>
  </si>
  <si>
    <t>Finanční prostředky získané z dotačního fondu libereckého kraje použijeme na organizaci grandslamového turnaje, který se koná v sobotu 24.6.2023.</t>
  </si>
  <si>
    <t>68.32</t>
  </si>
  <si>
    <t>KULBX00Q5TLK</t>
  </si>
  <si>
    <t>Tour de Ralsko</t>
  </si>
  <si>
    <t>Mimoňští Srršni z.s.</t>
  </si>
  <si>
    <t>Střelnice</t>
  </si>
  <si>
    <t>'22862242</t>
  </si>
  <si>
    <t>2700921379/2010</t>
  </si>
  <si>
    <t>Litresits</t>
  </si>
  <si>
    <t>reditel@tourderalsko.cz</t>
  </si>
  <si>
    <t>'607232058</t>
  </si>
  <si>
    <t>REALIZACE závodu Tour de Ralsko (horská cyklistika)</t>
  </si>
  <si>
    <t>Důvodem je finanční podpora, která povede ke zkvalitnění závodu, zlepšení podmínek (bezpečnost, kvalita zázemí a služeb) pro závodníky a větší účast závodníků. Tour de Ralsko se koná 22.7.2023</t>
  </si>
  <si>
    <t>Závodnici (aktivní sportovce)</t>
  </si>
  <si>
    <t>Ralsko</t>
  </si>
  <si>
    <t>27.40</t>
  </si>
  <si>
    <t>72.6</t>
  </si>
  <si>
    <t>KULBX00Q5TA3</t>
  </si>
  <si>
    <t>10.ročník turnaje o Pohár starosty Velkých Hamrů - starší přípravka</t>
  </si>
  <si>
    <t>TJ Velké Hamry z.s.</t>
  </si>
  <si>
    <t>Velké Hamry</t>
  </si>
  <si>
    <t>'16389298</t>
  </si>
  <si>
    <t>CZ16389298</t>
  </si>
  <si>
    <t>78-5814450257/0100</t>
  </si>
  <si>
    <t>Hnídek</t>
  </si>
  <si>
    <t>hnidek@putzteufelcz.cz</t>
  </si>
  <si>
    <t>'604811865</t>
  </si>
  <si>
    <t>Černý</t>
  </si>
  <si>
    <t>milcer@email.cz</t>
  </si>
  <si>
    <t>'739547328</t>
  </si>
  <si>
    <t>hospodář TJ</t>
  </si>
  <si>
    <t>Realizace turnaje starších přípravek ve fotbale o Pohár starosty za účasti družstev z Prahy, Středočeského, Východočeského, Ústeckého a Libereckého kraje.Turnaj je pořádán v hospodářsky slabé oblasti.</t>
  </si>
  <si>
    <t>Na turnaji pořádaném 24.6.2023 se zúčastní fotbalová družstva převážně  z Libereckého kraje, další z Prahy, Středočeského, Východočeského a Ústeckého kraje. Turnaj je stálou akcí pro tuto kategorii-jedná se již o 10.ročník.</t>
  </si>
  <si>
    <t>45.45</t>
  </si>
  <si>
    <t>54.55</t>
  </si>
  <si>
    <t>KULBX00Q5Q3N</t>
  </si>
  <si>
    <t>Hrádecký trojúhelník 2023</t>
  </si>
  <si>
    <t>Jachetní klub Kristýna Hrádek nad Nisou, z. s.</t>
  </si>
  <si>
    <t>'14865009</t>
  </si>
  <si>
    <t>0982069399/0800</t>
  </si>
  <si>
    <t>Jurek</t>
  </si>
  <si>
    <t>milenka@aol.com</t>
  </si>
  <si>
    <t>'602669916</t>
  </si>
  <si>
    <t>Zlatá Výšina</t>
  </si>
  <si>
    <t>Realizace Hrádeckého trojúhelníku 2023 ve windsurfingu a paddleboaring</t>
  </si>
  <si>
    <t>Finanční pomoc při zajištění akce, která se koná ve dnech 15. - 17. 9. 2023.</t>
  </si>
  <si>
    <t>IČO</t>
  </si>
  <si>
    <t>Žadatel</t>
  </si>
  <si>
    <t>725 415 671</t>
  </si>
  <si>
    <t>05627231</t>
  </si>
  <si>
    <t>Tělovýchovná jednota Lokomotiva Liberec I, z.s.</t>
  </si>
  <si>
    <t>Taneční klub KOŠKOVI, z.s.</t>
  </si>
  <si>
    <t>Odůvodnění nepodpoření projektu</t>
  </si>
  <si>
    <t>překročna maximální spoluúčast LK</t>
  </si>
  <si>
    <t>překročena maximální výše dotace</t>
  </si>
  <si>
    <t>Klub biatlonu Jilemnice, z.s.</t>
  </si>
  <si>
    <t>požadována nižší částka než je uvedeno v podmínkách programu</t>
  </si>
  <si>
    <t>Sportovní plavecký klub Slavia Liberec, z.s.</t>
  </si>
  <si>
    <t>Svaz lyžařů České republiky z.s.</t>
  </si>
  <si>
    <t>není uvedeno datum konání akce</t>
  </si>
  <si>
    <t>šachy nejsou podporovány, neoprávněný žadatel - nemá sídlo v Libereckém kraji, spolek vznikl 22.4.2022</t>
  </si>
  <si>
    <t>gen. Ludvíka Svobody</t>
  </si>
  <si>
    <t>FC Lomnice nad Popelkou, z.s.</t>
  </si>
  <si>
    <t>Mimoňští Sršni z.s.</t>
  </si>
  <si>
    <t>dotace je nižší než ve vyhlášení, nejsou zapsáni u NSA</t>
  </si>
  <si>
    <t>dne 8.3. 2023 s nimi zahájen PRK, žádost podali 10.3.2023</t>
  </si>
  <si>
    <t>Vazba projektu na hospodářsky slabých a podprůměrných oblastí - váha 20%</t>
  </si>
  <si>
    <t>Výše spolufinancování projektu ze strany Libereckého kraje - váha 20%</t>
  </si>
  <si>
    <t>Body přepočtených počtu aktivních účastníků akce - váha 60%</t>
  </si>
  <si>
    <t>Výše startovného - váha 10%</t>
  </si>
  <si>
    <t>Přepočtený počet aktivních účastníků akce</t>
  </si>
  <si>
    <t>Fit Studio Aerobiku Jany Boučkové z. s.</t>
  </si>
  <si>
    <t>TENISOVÝ KLUB DOKSY, spolek</t>
  </si>
  <si>
    <t>U Staré lípy</t>
  </si>
  <si>
    <t>Judo klub Jablonec nad Nisou, z.s.</t>
  </si>
  <si>
    <t>Fügnerova</t>
  </si>
  <si>
    <t>FIT livestyle, z.s.</t>
  </si>
  <si>
    <t>Ball z. s.</t>
  </si>
  <si>
    <t>Team Jizerky z. s.</t>
  </si>
  <si>
    <t>Tělovýchovná jednota BÍLÍ TYGŘI LIBEREC, z.s.</t>
  </si>
  <si>
    <t>587/8</t>
  </si>
  <si>
    <t>nemá sídlo v Libereckém kraji</t>
  </si>
  <si>
    <t>výkonný ředitel</t>
  </si>
  <si>
    <t>04694597</t>
  </si>
  <si>
    <t>po odečtu OSN je dotace nižší než 30.000 Kč</t>
  </si>
  <si>
    <t>nejsou v rejstříku sportu, po odečtu OSN je dotace nižší než 30.000 Kč</t>
  </si>
  <si>
    <t>MUHUMAN 2017</t>
  </si>
  <si>
    <t>46750657</t>
  </si>
  <si>
    <t>Mimoň IV</t>
  </si>
  <si>
    <t>08301255</t>
  </si>
  <si>
    <t>Body celkem</t>
  </si>
  <si>
    <t>zasláno, pouze do VFP, nezasláno DS</t>
  </si>
  <si>
    <t>10775421</t>
  </si>
  <si>
    <t>žádost zaslaná do VF není stejná jako v DS</t>
  </si>
  <si>
    <t>jiná žádost ve VFP a zaslána DS</t>
  </si>
  <si>
    <t>Junior North Cup 2019</t>
  </si>
  <si>
    <t>159/146</t>
  </si>
  <si>
    <t>Tělocvičná jednota Sokol Jablonec nad Nisou - Sportcentrum</t>
  </si>
  <si>
    <t>Požadované prostředky 100%</t>
  </si>
  <si>
    <t>celková částka - podpoření žadatelé</t>
  </si>
  <si>
    <t>zůstatek</t>
  </si>
  <si>
    <t>počet podpořených žadatelů</t>
  </si>
  <si>
    <t>počet nepodpořených žadatelů</t>
  </si>
  <si>
    <t>počet žádostí celkem</t>
  </si>
  <si>
    <t>alokovaná částka</t>
  </si>
  <si>
    <t>žádost podána po termínu, a to ve 17.3. ve 14:02:11</t>
  </si>
  <si>
    <t>Požadované prostředky 96,2% s fcí když</t>
  </si>
  <si>
    <t>OŠM</t>
  </si>
  <si>
    <t>Důvod vyřazení</t>
  </si>
  <si>
    <t>ŽÁDOST ZASLANÁ PŘES WEBOVÝ PORTÁL NENÍ TOTOŽNÁ S ŽÁDOSTÍ ZASLANOU PŘOSTŘEDNICTVÍM DATOVÉ SCHRÁNKY</t>
  </si>
  <si>
    <t>06174388</t>
  </si>
  <si>
    <t>26546612</t>
  </si>
  <si>
    <t>00406741</t>
  </si>
  <si>
    <t>70811661</t>
  </si>
  <si>
    <t>22608737</t>
  </si>
  <si>
    <t>46744711</t>
  </si>
  <si>
    <t>22886192</t>
  </si>
  <si>
    <t>01554913</t>
  </si>
  <si>
    <t>22715436</t>
  </si>
  <si>
    <t>64669840</t>
  </si>
  <si>
    <t>46750568</t>
  </si>
  <si>
    <t>16389204</t>
  </si>
  <si>
    <t>00527459</t>
  </si>
  <si>
    <t>70840105</t>
  </si>
  <si>
    <t>16389751</t>
  </si>
  <si>
    <t>ŽÁDOST NEOBSAHUJE DATUM KONÁNÍ AKCE</t>
  </si>
  <si>
    <t>Požadované prostředky 96,7%</t>
  </si>
  <si>
    <t>Požadované prostředky 96,7% s fcí když</t>
  </si>
  <si>
    <t>Požadované prostředky 95,3%</t>
  </si>
  <si>
    <t>Požadované prostředky 94,6%</t>
  </si>
  <si>
    <t>Požadované prostředky 94,6% s fcí když</t>
  </si>
  <si>
    <t>Požadované prostředky 99,2%</t>
  </si>
  <si>
    <t>Požadované prostředky 99,2% s fcí když</t>
  </si>
  <si>
    <t>06665993</t>
  </si>
  <si>
    <t>46744975</t>
  </si>
  <si>
    <t>15045528</t>
  </si>
  <si>
    <t>26678675</t>
  </si>
  <si>
    <t>26643961</t>
  </si>
  <si>
    <t>22751548</t>
  </si>
  <si>
    <t>22862242</t>
  </si>
  <si>
    <t>06718434</t>
  </si>
  <si>
    <t>43257232</t>
  </si>
  <si>
    <t>70937991</t>
  </si>
  <si>
    <t>15045447</t>
  </si>
  <si>
    <t>26672936</t>
  </si>
  <si>
    <t>07839847</t>
  </si>
  <si>
    <t>49294288</t>
  </si>
  <si>
    <t>44225113</t>
  </si>
  <si>
    <t>16389131</t>
  </si>
  <si>
    <t>05473632</t>
  </si>
  <si>
    <t>00548979</t>
  </si>
  <si>
    <t>69387940</t>
  </si>
  <si>
    <t>08969752</t>
  </si>
  <si>
    <t>26641232</t>
  </si>
  <si>
    <t>16389298</t>
  </si>
  <si>
    <t>63837412</t>
  </si>
  <si>
    <t>27030873</t>
  </si>
  <si>
    <t>26660385</t>
  </si>
  <si>
    <t>60252260</t>
  </si>
  <si>
    <t>07024258</t>
  </si>
  <si>
    <t>60253967</t>
  </si>
  <si>
    <t>27049779</t>
  </si>
  <si>
    <t>46744282</t>
  </si>
  <si>
    <t>05231213</t>
  </si>
  <si>
    <t>66109884</t>
  </si>
  <si>
    <t>46746161</t>
  </si>
  <si>
    <t>48282235</t>
  </si>
  <si>
    <t>03622444</t>
  </si>
  <si>
    <t>70157847</t>
  </si>
  <si>
    <t>22823441</t>
  </si>
  <si>
    <t>60253606</t>
  </si>
  <si>
    <t>15043053</t>
  </si>
  <si>
    <t>02976781</t>
  </si>
  <si>
    <t>46745661</t>
  </si>
  <si>
    <t>45598339</t>
  </si>
  <si>
    <t>70229694</t>
  </si>
  <si>
    <t>13582518</t>
  </si>
  <si>
    <t>64668533</t>
  </si>
  <si>
    <t>68955006</t>
  </si>
  <si>
    <t>26552205</t>
  </si>
  <si>
    <t>00483371</t>
  </si>
  <si>
    <t>44223501</t>
  </si>
  <si>
    <t>48282421</t>
  </si>
  <si>
    <t>75068222</t>
  </si>
  <si>
    <t>01608193</t>
  </si>
  <si>
    <t>08466700</t>
  </si>
  <si>
    <t>45598126</t>
  </si>
  <si>
    <t>00526690</t>
  </si>
  <si>
    <t>04054181</t>
  </si>
  <si>
    <t>00537632</t>
  </si>
  <si>
    <t>16389506</t>
  </si>
  <si>
    <t>03369889</t>
  </si>
  <si>
    <t>14865009</t>
  </si>
  <si>
    <t>OSM</t>
  </si>
  <si>
    <t>NEZPŮSOBILÝ ŽADATEL - SÍDLO MIMO LIBERECKÝ KRAJ, VZNIK SPOLKU 22. 4. 2022</t>
  </si>
  <si>
    <t>ŽÁDOST ZASLÁNA POUZE PŘES WEBOVÝ PORTÁL</t>
  </si>
  <si>
    <t>NEZPŮSOBILÝ ŽADATEL - SÍDLO MIMO LIBERECKÝ KRAJ</t>
  </si>
  <si>
    <t>PŘEKROČENA MAXIMÁLNÍ SPOLUÚČAST LIBERECKÉHO KRAJE</t>
  </si>
  <si>
    <t>PŘEKROČENA MAXIMÁLNÍ VÝŠE DOTACE</t>
  </si>
  <si>
    <t>DATUM KONÁNÍ AKCE JE MIMO TERMÍN REALIZACI PROJEKTU</t>
  </si>
  <si>
    <t>S ŽADATELEM JE ZAHÁJENO ŘÍZENÍ PRO PORUŠENÍ ROZPOČTOVÉ KÁZNĚ</t>
  </si>
  <si>
    <t>POŽADOVANÁ VÝŠE DOTACE JE NIŽŠÍ NEŽ 30.000 Kč</t>
  </si>
  <si>
    <t>ŽÁDOST BYLA PODANÁ PO TERMÍNU</t>
  </si>
  <si>
    <t>PO ODEČTU NEZPŮSOBILÝCH VÝDAJŮ JE POŽADOVANÁ DOTACE NIŽŠÍ NEŽ 30.000 KČ</t>
  </si>
  <si>
    <t>Body celkem (zaokrouhl.)</t>
  </si>
  <si>
    <t>Požadované porstředky mail</t>
  </si>
  <si>
    <t>michal.sucharda@seznam.cz</t>
  </si>
  <si>
    <t>strnad@revize-ez.eu</t>
  </si>
  <si>
    <t>počet účastníků dětského závodu</t>
  </si>
  <si>
    <t>ano</t>
  </si>
  <si>
    <t>ne</t>
  </si>
  <si>
    <t>2023/2021</t>
  </si>
  <si>
    <t>Záloha ano/ne</t>
  </si>
  <si>
    <t>Vyjádření projekt</t>
  </si>
  <si>
    <t>Bankovní účet odkaz na jinou smlouvu</t>
  </si>
  <si>
    <t>Bank.spojení žadatele z žádosti</t>
  </si>
  <si>
    <t>2531/2021</t>
  </si>
  <si>
    <t>2782/2022</t>
  </si>
  <si>
    <t>potvrzení při žádosti</t>
  </si>
  <si>
    <t>2769/2022</t>
  </si>
  <si>
    <t>2778/2022</t>
  </si>
  <si>
    <t>2783/2022</t>
  </si>
  <si>
    <t>2690/2022</t>
  </si>
  <si>
    <t>1492/2022</t>
  </si>
  <si>
    <t>1890/2021</t>
  </si>
  <si>
    <t>2780/2022</t>
  </si>
  <si>
    <t>2770/2022</t>
  </si>
  <si>
    <t>1571/2022</t>
  </si>
  <si>
    <t>2773/2022</t>
  </si>
  <si>
    <t>2838/2022</t>
  </si>
  <si>
    <t>2042/2021</t>
  </si>
  <si>
    <t>1491/2022</t>
  </si>
  <si>
    <t>2772/2022</t>
  </si>
  <si>
    <t>982069399/0800</t>
  </si>
  <si>
    <t>2695/2022</t>
  </si>
  <si>
    <t>snížily se celkové náklady</t>
  </si>
  <si>
    <t>zaslána i žádost o změnu projektu</t>
  </si>
  <si>
    <t>2664/2022</t>
  </si>
  <si>
    <t>2671/2022</t>
  </si>
  <si>
    <t>více podpisů na smlouvě</t>
  </si>
  <si>
    <t>1669/2022</t>
  </si>
  <si>
    <t>1461/2022</t>
  </si>
  <si>
    <t>3882/2021</t>
  </si>
  <si>
    <t>Nákup materiálu</t>
  </si>
  <si>
    <t>Nákup služeb</t>
  </si>
  <si>
    <t>Osobní náklady</t>
  </si>
  <si>
    <t>Kontrolní součet</t>
  </si>
  <si>
    <t>1577/2022</t>
  </si>
  <si>
    <t>2228/2022</t>
  </si>
  <si>
    <t>1592/2022</t>
  </si>
  <si>
    <t>26988127</t>
  </si>
  <si>
    <t>2 podpisy statutárů</t>
  </si>
  <si>
    <t>3 členové výkonného výboru společně</t>
  </si>
  <si>
    <t>společně starosta a jednatel (Skalická, Vojtěchová)</t>
  </si>
  <si>
    <t>společně starosta a jednatel (Hejduk, Plívová)</t>
  </si>
  <si>
    <t>společně starosta a jednatel (Šťovíčková, Málková)</t>
  </si>
  <si>
    <t>jméno předsedy a jednoho člena výboru</t>
  </si>
  <si>
    <t>zastupuje předseda (nebo místopředseda) a jeden z dalších členů VV.</t>
  </si>
  <si>
    <t>1918/2021</t>
  </si>
  <si>
    <t>1574/2022</t>
  </si>
  <si>
    <t>Dat.zahájení proj. Smlouva</t>
  </si>
  <si>
    <t>Dat.ukončení proj. Smlouva</t>
  </si>
  <si>
    <t>Celkem na proj.Kč smlouva</t>
  </si>
  <si>
    <t>Nákup materiálu smlouva</t>
  </si>
  <si>
    <t>Nákup služeb smlouva</t>
  </si>
  <si>
    <t>Osobní náklady smlouva</t>
  </si>
  <si>
    <t>50,00</t>
  </si>
  <si>
    <t>49,72</t>
  </si>
  <si>
    <t>30,00</t>
  </si>
  <si>
    <t>29,23</t>
  </si>
  <si>
    <t>46,15</t>
  </si>
  <si>
    <t>29,74</t>
  </si>
  <si>
    <t>48,02</t>
  </si>
  <si>
    <t>29,41</t>
  </si>
  <si>
    <t>44,10</t>
  </si>
  <si>
    <t>43,86</t>
  </si>
  <si>
    <t>41,51</t>
  </si>
  <si>
    <t>70,00</t>
  </si>
  <si>
    <t>29,55</t>
  </si>
  <si>
    <t>24,12</t>
  </si>
  <si>
    <t>33,33</t>
  </si>
  <si>
    <t>66,67</t>
  </si>
  <si>
    <t>47,70</t>
  </si>
  <si>
    <t>13,38</t>
  </si>
  <si>
    <t>27,40</t>
  </si>
  <si>
    <t>47,06</t>
  </si>
  <si>
    <t>28,57</t>
  </si>
  <si>
    <t>48,39</t>
  </si>
  <si>
    <t>27,27</t>
  </si>
  <si>
    <t>47,62</t>
  </si>
  <si>
    <t>29,58</t>
  </si>
  <si>
    <t>62,50</t>
  </si>
  <si>
    <t>29,92</t>
  </si>
  <si>
    <t>34,88</t>
  </si>
  <si>
    <t>69,88</t>
  </si>
  <si>
    <t>68,18</t>
  </si>
  <si>
    <t>59,14</t>
  </si>
  <si>
    <t>35,29</t>
  </si>
  <si>
    <t>29,85</t>
  </si>
  <si>
    <t>69,77</t>
  </si>
  <si>
    <t>29,98</t>
  </si>
  <si>
    <t>37,50</t>
  </si>
  <si>
    <t>49,18</t>
  </si>
  <si>
    <t>64,29</t>
  </si>
  <si>
    <t>22,87</t>
  </si>
  <si>
    <t>29,70</t>
  </si>
  <si>
    <t>56,12</t>
  </si>
  <si>
    <t>68,97</t>
  </si>
  <si>
    <t>45,45</t>
  </si>
  <si>
    <t>62,21</t>
  </si>
  <si>
    <t>Podíl LK-dotace % smlouva</t>
  </si>
  <si>
    <t>číslo akce</t>
  </si>
  <si>
    <t>OLP</t>
  </si>
  <si>
    <t>prezident Českého svazu házené</t>
  </si>
  <si>
    <t>ŽADATEL</t>
  </si>
  <si>
    <t>NÁZEV PROJEKTU</t>
  </si>
  <si>
    <t>VÝŠE DOTACE</t>
  </si>
  <si>
    <t>Dotace-dopis</t>
  </si>
  <si>
    <t>IČO dopis</t>
  </si>
  <si>
    <t>Číslo jednací</t>
  </si>
  <si>
    <t>dotace vyšší než 50.000 nutné zveřejnit v registru smluv</t>
  </si>
  <si>
    <t>Zveřejněno v registru smluv</t>
  </si>
  <si>
    <t>NE</t>
  </si>
  <si>
    <t>1261476319/0800</t>
  </si>
  <si>
    <t>Odůvodnění</t>
  </si>
  <si>
    <t>Adresa do smlouvy</t>
  </si>
  <si>
    <t>PSČ smlouva</t>
  </si>
  <si>
    <t>Termín předložení  -smlouva</t>
  </si>
  <si>
    <t>ostatní zdoje smlouva</t>
  </si>
  <si>
    <t>50,28</t>
  </si>
  <si>
    <t>70,77</t>
  </si>
  <si>
    <t>53,85</t>
  </si>
  <si>
    <t>70,26</t>
  </si>
  <si>
    <t>51,98</t>
  </si>
  <si>
    <t>70,59</t>
  </si>
  <si>
    <t>55,90</t>
  </si>
  <si>
    <t>56,14</t>
  </si>
  <si>
    <t>58,49</t>
  </si>
  <si>
    <t>70,45</t>
  </si>
  <si>
    <t>75,88</t>
  </si>
  <si>
    <t>52,30</t>
  </si>
  <si>
    <t>86,62</t>
  </si>
  <si>
    <t>72,60</t>
  </si>
  <si>
    <t>52,94</t>
  </si>
  <si>
    <t>71,43</t>
  </si>
  <si>
    <t>51,61</t>
  </si>
  <si>
    <t>72,73</t>
  </si>
  <si>
    <t>52,38</t>
  </si>
  <si>
    <t>70,42</t>
  </si>
  <si>
    <t>70,08</t>
  </si>
  <si>
    <t>65,12</t>
  </si>
  <si>
    <t>30,12</t>
  </si>
  <si>
    <t>31,82</t>
  </si>
  <si>
    <t>40,86</t>
  </si>
  <si>
    <t>64,71</t>
  </si>
  <si>
    <t>70,15</t>
  </si>
  <si>
    <t>30,23</t>
  </si>
  <si>
    <t>70,02</t>
  </si>
  <si>
    <t>50,82</t>
  </si>
  <si>
    <t>35,71</t>
  </si>
  <si>
    <t>77,13</t>
  </si>
  <si>
    <t>70,30</t>
  </si>
  <si>
    <t>43,88</t>
  </si>
  <si>
    <t>31,03</t>
  </si>
  <si>
    <t>54,55</t>
  </si>
  <si>
    <t>37,79</t>
  </si>
  <si>
    <t>Částka slovy</t>
  </si>
  <si>
    <t>padesát pět tisíc korun českých</t>
  </si>
  <si>
    <t>třicet pět tisíc korun českých</t>
  </si>
  <si>
    <t>třicet osm tisíc korun českých</t>
  </si>
  <si>
    <t>jedno sto padesát tisíc korun českých</t>
  </si>
  <si>
    <t>třicet tisíc korun českých</t>
  </si>
  <si>
    <t>jedno sto čtyřicet tisíc korun českých</t>
  </si>
  <si>
    <t>jedno sto dvacet pět tisíc korun českých</t>
  </si>
  <si>
    <t>čtyřicet tisíc korun českých</t>
  </si>
  <si>
    <t>jedno sto patnáct tisíc korun českých</t>
  </si>
  <si>
    <t>padesát tisíc korun českých</t>
  </si>
  <si>
    <t>šedesát pět tisíc korun českých</t>
  </si>
  <si>
    <t>devadesát pět tisíc pět set patnáct korun českých</t>
  </si>
  <si>
    <t>čtyřicet tři tisíc třicet pět korun českých</t>
  </si>
  <si>
    <t>čtyřicet dva tisíc pět set korun českých</t>
  </si>
  <si>
    <t>devadesát pět tisíc devět set korun českých</t>
  </si>
  <si>
    <t>čtyřicet osm tisíc korun českých</t>
  </si>
  <si>
    <t>jedno sto čtyřicet dva tisíc korun českých</t>
  </si>
  <si>
    <t>čtyřicet tři tisíc sedm set padesát korun českých</t>
  </si>
  <si>
    <t>sedmdesát jedna tisíc osm set osm korun českých</t>
  </si>
  <si>
    <t>šedesát tisíc korun českých</t>
  </si>
  <si>
    <t>padesát tři tisíc sedm set třicet korun českých</t>
  </si>
  <si>
    <t>sedmdesát tisíc korun českých</t>
  </si>
  <si>
    <t>šedesát pět tisíc dvě stě korun českých</t>
  </si>
  <si>
    <t>sedmdesát sedm tisíc korun českých</t>
  </si>
  <si>
    <t>čtyřicet pět tisíc korun českých</t>
  </si>
  <si>
    <t>třicet tři tisíc korun českých</t>
  </si>
  <si>
    <t>jedno sto tisíc korun českých</t>
  </si>
  <si>
    <t>devadesát tisíc korun českých</t>
  </si>
  <si>
    <t>termín ukonření projektu je dřív než se podepíše smlouva - nezasílá se jim záloha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</si>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</sst>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333333"/>
      <name val="Verdana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5" tint="-0.249977111117893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2">
    <xf numFmtId="0" fontId="0" fillId="0" borderId="0" xfId="0"/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16" fontId="0" fillId="0" borderId="0" xfId="0" applyNumberFormat="1"/>
    <xf numFmtId="0" fontId="18" fillId="0" borderId="0" xfId="0" applyFont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0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10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quotePrefix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right" vertical="center" wrapText="1"/>
    </xf>
    <xf numFmtId="10" fontId="21" fillId="34" borderId="10" xfId="0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1" fillId="33" borderId="10" xfId="0" applyNumberFormat="1" applyFont="1" applyFill="1" applyBorder="1" applyAlignment="1">
      <alignment vertical="center"/>
    </xf>
    <xf numFmtId="10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quotePrefix="1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10" fontId="22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22" fillId="35" borderId="10" xfId="0" applyNumberFormat="1" applyFont="1" applyFill="1" applyBorder="1" applyAlignment="1">
      <alignment vertical="center"/>
    </xf>
    <xf numFmtId="164" fontId="21" fillId="36" borderId="10" xfId="0" applyNumberFormat="1" applyFont="1" applyFill="1" applyBorder="1" applyAlignment="1">
      <alignment vertical="center"/>
    </xf>
    <xf numFmtId="164" fontId="21" fillId="0" borderId="0" xfId="0" applyNumberFormat="1" applyFont="1" applyAlignment="1">
      <alignment vertical="center"/>
    </xf>
    <xf numFmtId="164" fontId="21" fillId="0" borderId="11" xfId="0" applyNumberFormat="1" applyFont="1" applyBorder="1" applyAlignment="1">
      <alignment vertical="center"/>
    </xf>
    <xf numFmtId="164" fontId="22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164" fontId="22" fillId="37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164" fontId="21" fillId="38" borderId="10" xfId="0" applyNumberFormat="1" applyFont="1" applyFill="1" applyBorder="1" applyAlignment="1">
      <alignment vertical="center"/>
    </xf>
    <xf numFmtId="49" fontId="21" fillId="34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right" vertical="center"/>
    </xf>
    <xf numFmtId="49" fontId="22" fillId="0" borderId="10" xfId="0" quotePrefix="1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165" fontId="21" fillId="34" borderId="1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10" xfId="0" quotePrefix="1" applyNumberForma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vertical="center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39" borderId="10" xfId="0" applyFont="1" applyFill="1" applyBorder="1" applyAlignment="1">
      <alignment vertical="center" wrapText="1"/>
    </xf>
    <xf numFmtId="164" fontId="22" fillId="39" borderId="10" xfId="0" applyNumberFormat="1" applyFont="1" applyFill="1" applyBorder="1" applyAlignment="1">
      <alignment vertical="center"/>
    </xf>
    <xf numFmtId="164" fontId="21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23" fillId="0" borderId="10" xfId="42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1" fillId="33" borderId="0" xfId="0" applyFont="1" applyFill="1" applyAlignment="1">
      <alignment vertical="center" wrapText="1"/>
    </xf>
    <xf numFmtId="0" fontId="21" fillId="39" borderId="0" xfId="0" applyFont="1" applyFill="1" applyAlignment="1">
      <alignment vertical="center" wrapText="1"/>
    </xf>
    <xf numFmtId="0" fontId="21" fillId="35" borderId="0" xfId="0" applyFont="1" applyFill="1" applyAlignment="1">
      <alignment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21" fillId="40" borderId="0" xfId="0" applyFont="1" applyFill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0" fontId="24" fillId="0" borderId="0" xfId="0" applyFont="1"/>
    <xf numFmtId="164" fontId="22" fillId="0" borderId="0" xfId="0" applyNumberFormat="1" applyFont="1" applyAlignment="1">
      <alignment horizontal="right" vertical="center"/>
    </xf>
    <xf numFmtId="10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9" borderId="0" xfId="0" applyFont="1" applyFill="1" applyAlignment="1">
      <alignment horizontal="center" vertical="center" wrapText="1"/>
    </xf>
    <xf numFmtId="0" fontId="22" fillId="40" borderId="0" xfId="0" applyFont="1" applyFill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19" fillId="0" borderId="10" xfId="0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9" fontId="18" fillId="0" borderId="10" xfId="0" quotePrefix="1" applyNumberFormat="1" applyFont="1" applyBorder="1" applyAlignment="1">
      <alignment horizontal="right" vertical="center"/>
    </xf>
    <xf numFmtId="164" fontId="19" fillId="41" borderId="10" xfId="0" applyNumberFormat="1" applyFont="1" applyFill="1" applyBorder="1" applyAlignment="1">
      <alignment vertical="center"/>
    </xf>
    <xf numFmtId="164" fontId="18" fillId="41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9" borderId="0" xfId="0" applyFont="1" applyFill="1" applyAlignment="1">
      <alignment horizontal="center" vertical="center" wrapText="1"/>
    </xf>
    <xf numFmtId="0" fontId="21" fillId="40" borderId="0" xfId="0" applyFont="1" applyFill="1" applyAlignment="1">
      <alignment horizontal="center" vertical="center" wrapText="1"/>
    </xf>
    <xf numFmtId="164" fontId="18" fillId="0" borderId="0" xfId="0" applyNumberFormat="1" applyFont="1" applyAlignment="1">
      <alignment vertical="center"/>
    </xf>
    <xf numFmtId="10" fontId="18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26" fillId="42" borderId="0" xfId="0" applyFont="1" applyFill="1" applyAlignment="1">
      <alignment vertical="center" wrapText="1"/>
    </xf>
    <xf numFmtId="164" fontId="21" fillId="0" borderId="10" xfId="0" applyNumberFormat="1" applyFont="1" applyBorder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49" fontId="22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horizontal="right" vertical="center"/>
    </xf>
    <xf numFmtId="14" fontId="22" fillId="35" borderId="10" xfId="0" applyNumberFormat="1" applyFont="1" applyFill="1" applyBorder="1" applyAlignment="1">
      <alignment vertical="center"/>
    </xf>
    <xf numFmtId="0" fontId="0" fillId="0" borderId="0" xfId="0" quotePrefix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icnov@volny.cz" TargetMode="External"/><Relationship Id="rId13" Type="http://schemas.openxmlformats.org/officeDocument/2006/relationships/hyperlink" Target="mailto:kletecka.jaroslav@seznam.cz" TargetMode="External"/><Relationship Id="rId18" Type="http://schemas.openxmlformats.org/officeDocument/2006/relationships/hyperlink" Target="mailto:ziebiker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pastyrik.jan@seznam.cz" TargetMode="External"/><Relationship Id="rId21" Type="http://schemas.openxmlformats.org/officeDocument/2006/relationships/hyperlink" Target="mailto:simonkay@seznam.cz" TargetMode="External"/><Relationship Id="rId7" Type="http://schemas.openxmlformats.org/officeDocument/2006/relationships/hyperlink" Target="mailto:martin.lbc@seznam.cz" TargetMode="External"/><Relationship Id="rId12" Type="http://schemas.openxmlformats.org/officeDocument/2006/relationships/hyperlink" Target="mailto:lidinsky@czdga.cz" TargetMode="External"/><Relationship Id="rId17" Type="http://schemas.openxmlformats.org/officeDocument/2006/relationships/hyperlink" Target="mailto:jitastovickova@seznam.cz" TargetMode="External"/><Relationship Id="rId25" Type="http://schemas.openxmlformats.org/officeDocument/2006/relationships/hyperlink" Target="mailto:veselka.jiri@seznam.cz" TargetMode="External"/><Relationship Id="rId2" Type="http://schemas.openxmlformats.org/officeDocument/2006/relationships/hyperlink" Target="mailto:strnad@revize-ez.eu" TargetMode="External"/><Relationship Id="rId16" Type="http://schemas.openxmlformats.org/officeDocument/2006/relationships/hyperlink" Target="mailto:jskalicka@sokol.eu" TargetMode="External"/><Relationship Id="rId20" Type="http://schemas.openxmlformats.org/officeDocument/2006/relationships/hyperlink" Target="mailto:slovak.doksy@volny.cz" TargetMode="External"/><Relationship Id="rId1" Type="http://schemas.openxmlformats.org/officeDocument/2006/relationships/hyperlink" Target="mailto:michal.sucharda@seznam.cz" TargetMode="External"/><Relationship Id="rId6" Type="http://schemas.openxmlformats.org/officeDocument/2006/relationships/hyperlink" Target="mailto:martin.smid2@gmail.com" TargetMode="External"/><Relationship Id="rId11" Type="http://schemas.openxmlformats.org/officeDocument/2006/relationships/hyperlink" Target="mailto:m.lomsky@seznam.cz" TargetMode="External"/><Relationship Id="rId24" Type="http://schemas.openxmlformats.org/officeDocument/2006/relationships/hyperlink" Target="mailto:m.janata@atlas.cz" TargetMode="External"/><Relationship Id="rId5" Type="http://schemas.openxmlformats.org/officeDocument/2006/relationships/hyperlink" Target="mailto:info@tjbizuterie.cz" TargetMode="External"/><Relationship Id="rId15" Type="http://schemas.openxmlformats.org/officeDocument/2006/relationships/hyperlink" Target="mailto:pauluradka@seznam.cz" TargetMode="External"/><Relationship Id="rId23" Type="http://schemas.openxmlformats.org/officeDocument/2006/relationships/hyperlink" Target="mailto:penicka.libor@uhul.cz" TargetMode="External"/><Relationship Id="rId10" Type="http://schemas.openxmlformats.org/officeDocument/2006/relationships/hyperlink" Target="mailto:tkrochlice@gmail.com" TargetMode="External"/><Relationship Id="rId19" Type="http://schemas.openxmlformats.org/officeDocument/2006/relationships/hyperlink" Target="mailto:konopisky@seznam.cz" TargetMode="External"/><Relationship Id="rId4" Type="http://schemas.openxmlformats.org/officeDocument/2006/relationships/hyperlink" Target="mailto:martin.ditrich@czech-ski.com" TargetMode="External"/><Relationship Id="rId9" Type="http://schemas.openxmlformats.org/officeDocument/2006/relationships/hyperlink" Target="mailto:suprcupr@seznam.cz" TargetMode="External"/><Relationship Id="rId14" Type="http://schemas.openxmlformats.org/officeDocument/2006/relationships/hyperlink" Target="mailto:roman.skaloud@o2active.cz" TargetMode="External"/><Relationship Id="rId22" Type="http://schemas.openxmlformats.org/officeDocument/2006/relationships/hyperlink" Target="mailto:2hrady@centru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9FCD-F709-43E9-AF50-4B150375F42D}">
  <dimension ref="A1:CL78"/>
  <sheetViews>
    <sheetView tabSelected="1" zoomScaleNormal="100" workbookViewId="0">
      <pane ySplit="1" topLeftCell="A18" activePane="bottomLeft" state="frozen"/>
      <selection pane="bottomLeft" activeCell="A37" sqref="A37:XFD37"/>
    </sheetView>
  </sheetViews>
  <sheetFormatPr defaultColWidth="45.28515625" defaultRowHeight="15.75" x14ac:dyDescent="0.25"/>
  <cols>
    <col min="1" max="1" width="62.140625" style="44" bestFit="1" customWidth="1"/>
    <col min="2" max="2" width="13.7109375" style="63" customWidth="1"/>
    <col min="3" max="3" width="13.140625" style="103" hidden="1" customWidth="1"/>
    <col min="4" max="4" width="7.42578125" style="63" hidden="1" customWidth="1"/>
    <col min="5" max="5" width="15.140625" style="44" hidden="1" customWidth="1"/>
    <col min="6" max="6" width="17.85546875" style="44" hidden="1" customWidth="1"/>
    <col min="7" max="7" width="16" style="44" hidden="1" customWidth="1"/>
    <col min="8" max="8" width="15.140625" style="44" hidden="1" customWidth="1"/>
    <col min="9" max="9" width="16.140625" style="44" hidden="1" customWidth="1"/>
    <col min="10" max="10" width="8.28515625" style="81" hidden="1" customWidth="1"/>
    <col min="11" max="11" width="13" style="73" hidden="1" customWidth="1"/>
    <col min="12" max="12" width="9.140625" style="91" hidden="1" customWidth="1"/>
    <col min="13" max="13" width="10.5703125" style="91" hidden="1" customWidth="1"/>
    <col min="14" max="14" width="21.85546875" style="92" hidden="1" customWidth="1"/>
    <col min="15" max="15" width="22.28515625" style="40" hidden="1" customWidth="1"/>
    <col min="16" max="16" width="44.28515625" style="45" hidden="1" customWidth="1"/>
    <col min="17" max="17" width="15.140625" style="40" hidden="1" customWidth="1"/>
    <col min="18" max="18" width="19.85546875" style="40" hidden="1" customWidth="1"/>
    <col min="19" max="19" width="10.42578125" style="46" hidden="1" customWidth="1"/>
    <col min="20" max="20" width="24" style="45" hidden="1" customWidth="1"/>
    <col min="21" max="21" width="6.7109375" style="40" hidden="1" customWidth="1"/>
    <col min="22" max="22" width="10.140625" style="40" hidden="1" customWidth="1"/>
    <col min="23" max="23" width="49.7109375" style="40" hidden="1" customWidth="1"/>
    <col min="24" max="24" width="10.5703125" style="71" hidden="1" customWidth="1"/>
    <col min="25" max="25" width="13.140625" style="40" hidden="1" customWidth="1"/>
    <col min="26" max="26" width="12.140625" style="40" hidden="1" customWidth="1"/>
    <col min="27" max="27" width="15.5703125" style="40" hidden="1" customWidth="1"/>
    <col min="28" max="28" width="22.28515625" style="40" hidden="1" customWidth="1"/>
    <col min="29" max="29" width="12.28515625" style="40" hidden="1" customWidth="1"/>
    <col min="30" max="30" width="9.140625" style="40" hidden="1" customWidth="1"/>
    <col min="31" max="31" width="13.28515625" style="40" hidden="1" customWidth="1"/>
    <col min="32" max="32" width="30.140625" style="40" hidden="1" customWidth="1"/>
    <col min="33" max="33" width="18.42578125" style="40" hidden="1" customWidth="1"/>
    <col min="34" max="34" width="30.28515625" style="40" hidden="1" customWidth="1"/>
    <col min="35" max="35" width="12.28515625" style="40" hidden="1" customWidth="1"/>
    <col min="36" max="36" width="9.5703125" style="40" hidden="1" customWidth="1"/>
    <col min="37" max="37" width="11.140625" style="40" hidden="1" customWidth="1"/>
    <col min="38" max="38" width="32" style="40" hidden="1" customWidth="1"/>
    <col min="39" max="39" width="16.5703125" style="40" hidden="1" customWidth="1"/>
    <col min="40" max="40" width="20.7109375" style="40" hidden="1" customWidth="1"/>
    <col min="41" max="41" width="9.5703125" style="40" hidden="1" customWidth="1"/>
    <col min="42" max="42" width="11.42578125" style="40" hidden="1" customWidth="1"/>
    <col min="43" max="43" width="13.140625" style="40" hidden="1" customWidth="1"/>
    <col min="44" max="44" width="28.85546875" style="40" hidden="1" customWidth="1"/>
    <col min="45" max="45" width="18" style="47" hidden="1" customWidth="1"/>
    <col min="46" max="46" width="29.140625" style="40" hidden="1" customWidth="1"/>
    <col min="47" max="47" width="15.7109375" style="40" customWidth="1"/>
    <col min="48" max="48" width="14.42578125" style="40" customWidth="1"/>
    <col min="49" max="49" width="34.42578125" style="40" customWidth="1"/>
    <col min="50" max="50" width="9" style="40" customWidth="1"/>
    <col min="51" max="51" width="71.28515625" style="45" customWidth="1"/>
    <col min="52" max="52" width="237.140625" style="40" customWidth="1"/>
    <col min="53" max="53" width="101.7109375" style="45" customWidth="1"/>
    <col min="54" max="54" width="36.140625" style="40" customWidth="1"/>
    <col min="55" max="55" width="19.28515625" style="40" customWidth="1"/>
    <col min="56" max="56" width="15.28515625" style="48" customWidth="1"/>
    <col min="57" max="57" width="31" style="40" customWidth="1"/>
    <col min="58" max="58" width="22.85546875" style="40" customWidth="1"/>
    <col min="59" max="59" width="15.28515625" style="40" customWidth="1"/>
    <col min="60" max="60" width="23.7109375" style="40" customWidth="1"/>
    <col min="61" max="61" width="15.85546875" style="40" customWidth="1"/>
    <col min="62" max="62" width="15.28515625" style="40" customWidth="1"/>
    <col min="63" max="68" width="13.7109375" style="40" customWidth="1"/>
    <col min="69" max="69" width="19.140625" style="40" customWidth="1"/>
    <col min="70" max="72" width="13.7109375" style="40" customWidth="1"/>
    <col min="73" max="73" width="14.140625" style="47" customWidth="1"/>
    <col min="74" max="74" width="48.42578125" style="47" customWidth="1"/>
    <col min="75" max="75" width="14.140625" style="47" customWidth="1"/>
    <col min="76" max="77" width="13.7109375" style="40" customWidth="1"/>
    <col min="78" max="78" width="11.7109375" style="50" customWidth="1"/>
    <col min="79" max="79" width="11.7109375" style="102" customWidth="1"/>
    <col min="80" max="82" width="11.7109375" style="40" customWidth="1"/>
    <col min="83" max="83" width="15" style="40" customWidth="1"/>
    <col min="84" max="84" width="11.7109375" style="40" customWidth="1"/>
    <col min="85" max="85" width="13.7109375" style="40" customWidth="1"/>
    <col min="86" max="86" width="11.7109375" style="40" customWidth="1"/>
    <col min="87" max="87" width="13.7109375" style="40" customWidth="1"/>
    <col min="88" max="88" width="14.85546875" style="40" customWidth="1"/>
    <col min="89" max="89" width="13.7109375" style="49" customWidth="1"/>
    <col min="90" max="90" width="45.28515625" style="40" customWidth="1"/>
    <col min="91" max="16384" width="45.28515625" style="40"/>
  </cols>
  <sheetData>
    <row r="1" spans="1:90" s="29" customFormat="1" ht="110.25" x14ac:dyDescent="0.25">
      <c r="A1" s="24" t="s">
        <v>1536</v>
      </c>
      <c r="B1" s="24" t="s">
        <v>1801</v>
      </c>
      <c r="C1" s="24" t="s">
        <v>1800</v>
      </c>
      <c r="D1" s="24" t="s">
        <v>1682</v>
      </c>
      <c r="E1" s="24" t="s">
        <v>1555</v>
      </c>
      <c r="F1" s="24" t="s">
        <v>1556</v>
      </c>
      <c r="G1" s="24" t="s">
        <v>1559</v>
      </c>
      <c r="H1" s="24" t="s">
        <v>1557</v>
      </c>
      <c r="I1" s="24" t="s">
        <v>1558</v>
      </c>
      <c r="J1" s="72" t="s">
        <v>1579</v>
      </c>
      <c r="K1" s="72" t="s">
        <v>1693</v>
      </c>
      <c r="L1" s="6" t="s">
        <v>1701</v>
      </c>
      <c r="M1" s="6" t="s">
        <v>1702</v>
      </c>
      <c r="N1" s="6" t="s">
        <v>1703</v>
      </c>
      <c r="O1" s="24" t="s">
        <v>1704</v>
      </c>
      <c r="P1" s="24" t="s">
        <v>3</v>
      </c>
      <c r="Q1" s="24" t="s">
        <v>5</v>
      </c>
      <c r="R1" s="24" t="s">
        <v>6</v>
      </c>
      <c r="S1" s="25" t="s">
        <v>7</v>
      </c>
      <c r="T1" s="24" t="s">
        <v>8</v>
      </c>
      <c r="U1" s="24" t="s">
        <v>9</v>
      </c>
      <c r="V1" s="24" t="s">
        <v>1815</v>
      </c>
      <c r="W1" s="24" t="s">
        <v>1814</v>
      </c>
      <c r="X1" s="68" t="s">
        <v>1535</v>
      </c>
      <c r="Y1" s="24" t="s">
        <v>11</v>
      </c>
      <c r="Z1" s="24" t="s">
        <v>13</v>
      </c>
      <c r="AA1" s="24" t="s">
        <v>14</v>
      </c>
      <c r="AB1" s="24" t="s">
        <v>15</v>
      </c>
      <c r="AC1" s="24" t="s">
        <v>17</v>
      </c>
      <c r="AD1" s="24" t="s">
        <v>18</v>
      </c>
      <c r="AE1" s="24" t="s">
        <v>19</v>
      </c>
      <c r="AF1" s="24" t="s">
        <v>20</v>
      </c>
      <c r="AG1" s="24" t="s">
        <v>21</v>
      </c>
      <c r="AH1" s="24" t="s">
        <v>22</v>
      </c>
      <c r="AI1" s="24" t="s">
        <v>23</v>
      </c>
      <c r="AJ1" s="24" t="s">
        <v>24</v>
      </c>
      <c r="AK1" s="24" t="s">
        <v>25</v>
      </c>
      <c r="AL1" s="24" t="s">
        <v>26</v>
      </c>
      <c r="AM1" s="24" t="s">
        <v>27</v>
      </c>
      <c r="AN1" s="24" t="s">
        <v>28</v>
      </c>
      <c r="AO1" s="24" t="s">
        <v>29</v>
      </c>
      <c r="AP1" s="24" t="s">
        <v>30</v>
      </c>
      <c r="AQ1" s="24" t="s">
        <v>31</v>
      </c>
      <c r="AR1" s="24" t="s">
        <v>32</v>
      </c>
      <c r="AS1" s="26" t="s">
        <v>33</v>
      </c>
      <c r="AT1" s="24" t="s">
        <v>34</v>
      </c>
      <c r="AU1" s="24" t="s">
        <v>35</v>
      </c>
      <c r="AV1" s="24" t="s">
        <v>36</v>
      </c>
      <c r="AW1" s="24" t="s">
        <v>37</v>
      </c>
      <c r="AX1" s="24" t="s">
        <v>38</v>
      </c>
      <c r="AY1" s="24" t="s">
        <v>3</v>
      </c>
      <c r="AZ1" s="24" t="s">
        <v>39</v>
      </c>
      <c r="BA1" s="24" t="s">
        <v>1813</v>
      </c>
      <c r="BB1" s="24" t="s">
        <v>41</v>
      </c>
      <c r="BC1" s="24" t="s">
        <v>42</v>
      </c>
      <c r="BD1" s="24" t="s">
        <v>43</v>
      </c>
      <c r="BE1" s="24" t="s">
        <v>44</v>
      </c>
      <c r="BF1" s="24" t="s">
        <v>45</v>
      </c>
      <c r="BG1" s="24" t="s">
        <v>46</v>
      </c>
      <c r="BH1" s="24" t="s">
        <v>47</v>
      </c>
      <c r="BI1" s="24" t="s">
        <v>48</v>
      </c>
      <c r="BJ1" s="24" t="s">
        <v>49</v>
      </c>
      <c r="BK1" s="24" t="s">
        <v>56</v>
      </c>
      <c r="BL1" s="24" t="s">
        <v>1749</v>
      </c>
      <c r="BM1" s="24" t="s">
        <v>57</v>
      </c>
      <c r="BN1" s="24" t="s">
        <v>1750</v>
      </c>
      <c r="BO1" s="24" t="s">
        <v>58</v>
      </c>
      <c r="BP1" s="24" t="s">
        <v>1816</v>
      </c>
      <c r="BQ1" s="24" t="s">
        <v>59</v>
      </c>
      <c r="BR1" s="24" t="s">
        <v>60</v>
      </c>
      <c r="BS1" s="24" t="s">
        <v>1751</v>
      </c>
      <c r="BT1" s="24" t="s">
        <v>1587</v>
      </c>
      <c r="BU1" s="26" t="s">
        <v>1694</v>
      </c>
      <c r="BV1" s="24" t="s">
        <v>1855</v>
      </c>
      <c r="BW1" s="26" t="s">
        <v>1810</v>
      </c>
      <c r="BX1" s="24" t="s">
        <v>62</v>
      </c>
      <c r="BY1" s="24" t="s">
        <v>1817</v>
      </c>
      <c r="BZ1" s="27" t="s">
        <v>63</v>
      </c>
      <c r="CA1" s="27" t="s">
        <v>1799</v>
      </c>
      <c r="CB1" s="24" t="s">
        <v>64</v>
      </c>
      <c r="CC1" s="24"/>
      <c r="CD1" s="24" t="s">
        <v>1732</v>
      </c>
      <c r="CE1" s="24" t="s">
        <v>1752</v>
      </c>
      <c r="CF1" s="24" t="s">
        <v>1733</v>
      </c>
      <c r="CG1" s="24" t="s">
        <v>1753</v>
      </c>
      <c r="CH1" s="24" t="s">
        <v>1734</v>
      </c>
      <c r="CI1" s="24" t="s">
        <v>1754</v>
      </c>
      <c r="CJ1" s="24" t="s">
        <v>1735</v>
      </c>
      <c r="CK1" s="28" t="s">
        <v>65</v>
      </c>
    </row>
    <row r="2" spans="1:90" ht="30" customHeight="1" x14ac:dyDescent="0.25">
      <c r="A2" s="30" t="s">
        <v>660</v>
      </c>
      <c r="B2" s="117">
        <v>1778</v>
      </c>
      <c r="C2" s="62">
        <v>4230446</v>
      </c>
      <c r="D2" s="62">
        <v>512</v>
      </c>
      <c r="E2" s="62">
        <v>0</v>
      </c>
      <c r="F2" s="62">
        <v>7</v>
      </c>
      <c r="G2" s="62">
        <v>153</v>
      </c>
      <c r="H2" s="62">
        <v>4</v>
      </c>
      <c r="I2" s="62">
        <v>15</v>
      </c>
      <c r="J2" s="80">
        <f t="shared" ref="J2:J32" si="0">(E2*0.2)+(F2*0.2)+(H2*0.5)+(I2*0.1)</f>
        <v>4.9000000000000004</v>
      </c>
      <c r="K2" s="53" t="str">
        <f>TEXT(J2,"0,0")</f>
        <v>4,9</v>
      </c>
      <c r="L2" s="89" t="s">
        <v>1698</v>
      </c>
      <c r="M2" s="89" t="s">
        <v>1698</v>
      </c>
      <c r="N2" s="32" t="s">
        <v>664</v>
      </c>
      <c r="O2" s="32" t="s">
        <v>664</v>
      </c>
      <c r="P2" s="31" t="s">
        <v>659</v>
      </c>
      <c r="Q2" s="32" t="s">
        <v>70</v>
      </c>
      <c r="R2" s="32" t="s">
        <v>661</v>
      </c>
      <c r="S2" s="33" t="s">
        <v>1569</v>
      </c>
      <c r="T2" s="31" t="s">
        <v>93</v>
      </c>
      <c r="U2" s="32">
        <v>46015</v>
      </c>
      <c r="V2" s="32" t="str">
        <f>TEXT(U2,"000 00")</f>
        <v>46 015</v>
      </c>
      <c r="W2" s="32" t="str">
        <f t="shared" ref="W2:W33" si="1">_xlfn.CONCAT(R2," ",S2,", ",V2,", ",T2)</f>
        <v>17. listopadu 587/8, 46 015, Liberec</v>
      </c>
      <c r="X2" s="69" t="s">
        <v>1673</v>
      </c>
      <c r="Y2" s="32"/>
      <c r="Z2" s="32">
        <v>0</v>
      </c>
      <c r="AA2" s="32">
        <v>0</v>
      </c>
      <c r="AB2" s="32" t="s">
        <v>664</v>
      </c>
      <c r="AC2" s="32"/>
      <c r="AD2" s="32" t="s">
        <v>665</v>
      </c>
      <c r="AE2" s="32" t="s">
        <v>666</v>
      </c>
      <c r="AF2" s="88" t="s">
        <v>667</v>
      </c>
      <c r="AG2" s="32" t="s">
        <v>668</v>
      </c>
      <c r="AH2" s="32" t="s">
        <v>161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4"/>
      <c r="AT2" s="32"/>
      <c r="AU2" s="32" t="s">
        <v>669</v>
      </c>
      <c r="AV2" s="32" t="s">
        <v>670</v>
      </c>
      <c r="AW2" s="32" t="s">
        <v>671</v>
      </c>
      <c r="AX2" s="32">
        <v>46001</v>
      </c>
      <c r="AY2" s="31" t="s">
        <v>659</v>
      </c>
      <c r="AZ2" s="32" t="s">
        <v>672</v>
      </c>
      <c r="BA2" s="31" t="s">
        <v>673</v>
      </c>
      <c r="BB2" s="32" t="s">
        <v>116</v>
      </c>
      <c r="BC2" s="32" t="s">
        <v>91</v>
      </c>
      <c r="BD2" s="35">
        <v>51</v>
      </c>
      <c r="BE2" s="32"/>
      <c r="BF2" s="32"/>
      <c r="BG2" s="32"/>
      <c r="BH2" s="32"/>
      <c r="BI2" s="32"/>
      <c r="BJ2" s="32"/>
      <c r="BK2" s="36">
        <v>44927</v>
      </c>
      <c r="BL2" s="36" t="str">
        <f>TEXT(BK2,"DD. MM. RRRR")</f>
        <v>01. 01. 2023</v>
      </c>
      <c r="BM2" s="36">
        <v>45291</v>
      </c>
      <c r="BN2" s="36" t="str">
        <f>TEXT(BM2,"DD. MM. RRRR")</f>
        <v>31. 12. 2023</v>
      </c>
      <c r="BO2" s="36">
        <v>45341</v>
      </c>
      <c r="BP2" s="36" t="str">
        <f>TEXT(BO2,"DD.MM.RRRR")</f>
        <v>19.02.2024</v>
      </c>
      <c r="BQ2" s="32" t="s">
        <v>93</v>
      </c>
      <c r="BR2" s="37">
        <v>110000</v>
      </c>
      <c r="BS2" s="37" t="e">
        <f>TEXT(BR2,"0.0")</f>
        <v>#VALUE!</v>
      </c>
      <c r="BT2" s="52">
        <v>55000</v>
      </c>
      <c r="BU2" s="86" t="e">
        <f>TEXT(BT2,"0.0")</f>
        <v>#VALUE!</v>
      </c>
      <c r="BV2" s="129" t="s">
        <v>1856</v>
      </c>
      <c r="BW2" s="126" t="s">
        <v>1885</v>
      </c>
      <c r="BX2" s="37">
        <v>55000</v>
      </c>
      <c r="BY2" s="37" t="e">
        <f>TEXT(BX2,"0.0")</f>
        <v>#VALUE!</v>
      </c>
      <c r="BZ2" s="39">
        <v>0.5</v>
      </c>
      <c r="CA2" s="69" t="s">
        <v>1755</v>
      </c>
      <c r="CB2" s="39">
        <v>0.5</v>
      </c>
      <c r="CC2" s="128" t="s">
        <v>1755</v>
      </c>
      <c r="CD2" s="99">
        <v>60000</v>
      </c>
      <c r="CE2" s="99" t="e">
        <f>TEXT(CD2,"0.0")</f>
        <v>#VALUE!</v>
      </c>
      <c r="CF2" s="99">
        <v>25000</v>
      </c>
      <c r="CG2" s="99" t="e">
        <f>TEXT(CF2,"0.0")</f>
        <v>#VALUE!</v>
      </c>
      <c r="CH2" s="99">
        <v>25000</v>
      </c>
      <c r="CI2" s="99" t="e">
        <f>TEXT(CH2,"0.0")</f>
        <v>#VALUE!</v>
      </c>
      <c r="CJ2" s="99" t="e">
        <f>SUM(CD2:CH2)</f>
        <v>#VALUE!</v>
      </c>
      <c r="CK2" s="37">
        <v>110000</v>
      </c>
      <c r="CL2" s="49"/>
    </row>
    <row r="3" spans="1:90" ht="30" customHeight="1" x14ac:dyDescent="0.25">
      <c r="A3" s="30" t="s">
        <v>1566</v>
      </c>
      <c r="B3" s="117">
        <v>1779</v>
      </c>
      <c r="C3" s="62">
        <v>4230447</v>
      </c>
      <c r="D3" s="62">
        <v>513</v>
      </c>
      <c r="E3" s="62">
        <v>0</v>
      </c>
      <c r="F3" s="62">
        <v>7</v>
      </c>
      <c r="G3" s="62">
        <v>480</v>
      </c>
      <c r="H3" s="62">
        <v>9</v>
      </c>
      <c r="I3" s="62">
        <v>15</v>
      </c>
      <c r="J3" s="80">
        <f t="shared" si="0"/>
        <v>7.4</v>
      </c>
      <c r="K3" s="53" t="str">
        <f>TEXT(J3,"0,0")</f>
        <v>7,4</v>
      </c>
      <c r="L3" s="89" t="s">
        <v>1698</v>
      </c>
      <c r="M3" s="89" t="s">
        <v>1698</v>
      </c>
      <c r="N3" s="90" t="s">
        <v>650</v>
      </c>
      <c r="O3" s="32" t="s">
        <v>650</v>
      </c>
      <c r="P3" s="31" t="s">
        <v>644</v>
      </c>
      <c r="Q3" s="32" t="s">
        <v>70</v>
      </c>
      <c r="R3" s="32" t="s">
        <v>646</v>
      </c>
      <c r="S3" s="33" t="s">
        <v>647</v>
      </c>
      <c r="T3" s="31" t="s">
        <v>93</v>
      </c>
      <c r="U3" s="32">
        <v>46010</v>
      </c>
      <c r="V3" s="32" t="str">
        <f t="shared" ref="V3:V65" si="2">TEXT(U3,"000 00")</f>
        <v>46 010</v>
      </c>
      <c r="W3" s="32" t="str">
        <f t="shared" si="1"/>
        <v>Řídkého  228/4, 46 010, Liberec</v>
      </c>
      <c r="X3" s="69" t="s">
        <v>1652</v>
      </c>
      <c r="Y3" s="32"/>
      <c r="Z3" s="32">
        <v>0</v>
      </c>
      <c r="AA3" s="32">
        <v>0</v>
      </c>
      <c r="AB3" s="32" t="s">
        <v>650</v>
      </c>
      <c r="AC3" s="32"/>
      <c r="AD3" s="32" t="s">
        <v>395</v>
      </c>
      <c r="AE3" s="32" t="s">
        <v>651</v>
      </c>
      <c r="AF3" s="88" t="s">
        <v>652</v>
      </c>
      <c r="AG3" s="32" t="s">
        <v>653</v>
      </c>
      <c r="AH3" s="32" t="s">
        <v>161</v>
      </c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4"/>
      <c r="AT3" s="32"/>
      <c r="AU3" s="32"/>
      <c r="AV3" s="32"/>
      <c r="AW3" s="32"/>
      <c r="AX3" s="32"/>
      <c r="AY3" s="31" t="s">
        <v>644</v>
      </c>
      <c r="AZ3" s="32" t="s">
        <v>654</v>
      </c>
      <c r="BA3" s="31" t="s">
        <v>655</v>
      </c>
      <c r="BB3" s="32" t="s">
        <v>116</v>
      </c>
      <c r="BC3" s="32" t="s">
        <v>91</v>
      </c>
      <c r="BD3" s="35">
        <v>160</v>
      </c>
      <c r="BE3" s="32"/>
      <c r="BF3" s="32"/>
      <c r="BG3" s="32"/>
      <c r="BH3" s="32"/>
      <c r="BI3" s="32"/>
      <c r="BJ3" s="32"/>
      <c r="BK3" s="36">
        <v>44927</v>
      </c>
      <c r="BL3" s="36" t="str">
        <f t="shared" ref="BL3:BL65" si="3">TEXT(BK3,"DD. MM. RRRR")</f>
        <v>01. 01. 2023</v>
      </c>
      <c r="BM3" s="36">
        <v>45291</v>
      </c>
      <c r="BN3" s="36" t="str">
        <f t="shared" ref="BN3:BN65" si="4">TEXT(BM3,"DD. MM. RRRR")</f>
        <v>31. 12. 2023</v>
      </c>
      <c r="BO3" s="36">
        <v>45341</v>
      </c>
      <c r="BP3" s="36" t="str">
        <f>TEXT(BO3,"DD. MM. RRRR")</f>
        <v>19. 02. 2024</v>
      </c>
      <c r="BQ3" s="32" t="s">
        <v>93</v>
      </c>
      <c r="BR3" s="37">
        <v>70400</v>
      </c>
      <c r="BS3" s="37" t="e">
        <f t="shared" ref="BS3:BS65" si="5">TEXT(BR3,"0.0")</f>
        <v>#VALUE!</v>
      </c>
      <c r="BT3" s="52">
        <v>35000</v>
      </c>
      <c r="BU3" s="86" t="e">
        <f t="shared" ref="BU3:BU32" si="6">TEXT(BT3,"0.0")</f>
        <v>#VALUE!</v>
      </c>
      <c r="BV3" s="129" t="s">
        <v>1857</v>
      </c>
      <c r="BW3" s="126" t="s">
        <v>1811</v>
      </c>
      <c r="BX3" s="37">
        <v>35400</v>
      </c>
      <c r="BY3" s="37" t="e">
        <f t="shared" ref="BY3:BY65" si="7">TEXT(BX3,"0.0")</f>
        <v>#VALUE!</v>
      </c>
      <c r="BZ3" s="39">
        <v>0.49719999999999998</v>
      </c>
      <c r="CA3" s="69" t="s">
        <v>1756</v>
      </c>
      <c r="CB3" s="39">
        <v>0.50280000000000002</v>
      </c>
      <c r="CC3" s="128" t="s">
        <v>1818</v>
      </c>
      <c r="CD3" s="99">
        <v>7000</v>
      </c>
      <c r="CE3" s="99" t="e">
        <f t="shared" ref="CE3:CE65" si="8">TEXT(CD3,"0.0")</f>
        <v>#VALUE!</v>
      </c>
      <c r="CF3" s="99">
        <v>39000</v>
      </c>
      <c r="CG3" s="99" t="e">
        <f t="shared" ref="CG3:CG65" si="9">TEXT(CF3,"0.0")</f>
        <v>#VALUE!</v>
      </c>
      <c r="CH3" s="99">
        <v>24400</v>
      </c>
      <c r="CI3" s="99" t="e">
        <f t="shared" ref="CI3:CI65" si="10">TEXT(CH3,"0.0")</f>
        <v>#VALUE!</v>
      </c>
      <c r="CJ3" s="99" t="e">
        <f t="shared" ref="CJ3:CJ65" si="11">SUM(CD3:CH3)</f>
        <v>#VALUE!</v>
      </c>
      <c r="CK3" s="37">
        <v>70400</v>
      </c>
      <c r="CL3" s="49"/>
    </row>
    <row r="4" spans="1:90" ht="30" customHeight="1" x14ac:dyDescent="0.25">
      <c r="A4" s="30" t="s">
        <v>840</v>
      </c>
      <c r="B4" s="117">
        <v>1780</v>
      </c>
      <c r="C4" s="62">
        <v>4230449</v>
      </c>
      <c r="D4" s="62">
        <v>515</v>
      </c>
      <c r="E4" s="62">
        <v>7</v>
      </c>
      <c r="F4" s="62">
        <v>15</v>
      </c>
      <c r="G4" s="62">
        <f>350*3</f>
        <v>1050</v>
      </c>
      <c r="H4" s="62">
        <v>15</v>
      </c>
      <c r="I4" s="62">
        <v>0</v>
      </c>
      <c r="J4" s="80">
        <f t="shared" si="0"/>
        <v>11.9</v>
      </c>
      <c r="K4" s="53" t="e">
        <f>TEXT(J4,"0.0,0")</f>
        <v>#VALUE!</v>
      </c>
      <c r="L4" s="89" t="s">
        <v>1698</v>
      </c>
      <c r="M4" s="89" t="s">
        <v>1698</v>
      </c>
      <c r="N4" s="90" t="s">
        <v>1726</v>
      </c>
      <c r="O4" s="32" t="s">
        <v>845</v>
      </c>
      <c r="P4" s="31" t="s">
        <v>839</v>
      </c>
      <c r="Q4" s="32" t="s">
        <v>70</v>
      </c>
      <c r="R4" s="32" t="s">
        <v>841</v>
      </c>
      <c r="S4" s="33" t="s">
        <v>842</v>
      </c>
      <c r="T4" s="31" t="s">
        <v>93</v>
      </c>
      <c r="U4" s="32">
        <v>46001</v>
      </c>
      <c r="V4" s="32" t="str">
        <f t="shared" si="2"/>
        <v>46 001</v>
      </c>
      <c r="W4" s="32" t="str">
        <f t="shared" si="1"/>
        <v>Jiráskova 302/21, 46 001, Liberec</v>
      </c>
      <c r="X4" s="69" t="s">
        <v>1627</v>
      </c>
      <c r="Y4" s="32"/>
      <c r="Z4" s="32">
        <v>0</v>
      </c>
      <c r="AA4" s="32">
        <v>0</v>
      </c>
      <c r="AB4" s="32" t="s">
        <v>845</v>
      </c>
      <c r="AC4" s="32" t="s">
        <v>846</v>
      </c>
      <c r="AD4" s="32" t="s">
        <v>847</v>
      </c>
      <c r="AE4" s="32" t="s">
        <v>848</v>
      </c>
      <c r="AF4" s="32" t="s">
        <v>849</v>
      </c>
      <c r="AG4" s="32" t="s">
        <v>850</v>
      </c>
      <c r="AH4" s="32" t="s">
        <v>161</v>
      </c>
      <c r="AI4" s="32"/>
      <c r="AJ4" s="32"/>
      <c r="AK4" s="32"/>
      <c r="AL4" s="32"/>
      <c r="AM4" s="32"/>
      <c r="AN4" s="32"/>
      <c r="AO4" s="32" t="s">
        <v>846</v>
      </c>
      <c r="AP4" s="32" t="s">
        <v>847</v>
      </c>
      <c r="AQ4" s="32" t="s">
        <v>848</v>
      </c>
      <c r="AR4" s="32" t="s">
        <v>849</v>
      </c>
      <c r="AS4" s="34">
        <v>734571394</v>
      </c>
      <c r="AT4" s="32" t="s">
        <v>851</v>
      </c>
      <c r="AU4" s="32" t="s">
        <v>841</v>
      </c>
      <c r="AV4" s="32" t="s">
        <v>842</v>
      </c>
      <c r="AW4" s="32" t="s">
        <v>843</v>
      </c>
      <c r="AX4" s="32">
        <v>46001</v>
      </c>
      <c r="AY4" s="31" t="s">
        <v>839</v>
      </c>
      <c r="AZ4" s="32" t="s">
        <v>852</v>
      </c>
      <c r="BA4" s="31" t="s">
        <v>853</v>
      </c>
      <c r="BB4" s="32" t="s">
        <v>116</v>
      </c>
      <c r="BC4" s="32" t="s">
        <v>91</v>
      </c>
      <c r="BD4" s="35">
        <v>350</v>
      </c>
      <c r="BE4" s="32"/>
      <c r="BF4" s="32"/>
      <c r="BG4" s="32"/>
      <c r="BH4" s="32"/>
      <c r="BI4" s="32"/>
      <c r="BJ4" s="32"/>
      <c r="BK4" s="36">
        <v>44927</v>
      </c>
      <c r="BL4" s="36" t="str">
        <f t="shared" si="3"/>
        <v>01. 01. 2023</v>
      </c>
      <c r="BM4" s="36">
        <v>45291</v>
      </c>
      <c r="BN4" s="36" t="str">
        <f t="shared" si="4"/>
        <v>31. 12. 2023</v>
      </c>
      <c r="BO4" s="36">
        <v>45341</v>
      </c>
      <c r="BP4" s="36" t="str">
        <f t="shared" ref="BP4:BP67" si="12">TEXT(BO4,"DD. MM. RRRR")</f>
        <v>19. 02. 2024</v>
      </c>
      <c r="BQ4" s="32" t="s">
        <v>854</v>
      </c>
      <c r="BR4" s="37">
        <v>130000</v>
      </c>
      <c r="BS4" s="37" t="e">
        <f t="shared" si="5"/>
        <v>#VALUE!</v>
      </c>
      <c r="BT4" s="52">
        <v>38000</v>
      </c>
      <c r="BU4" s="86" t="e">
        <f t="shared" si="6"/>
        <v>#VALUE!</v>
      </c>
      <c r="BV4" s="129" t="s">
        <v>1858</v>
      </c>
      <c r="BW4" s="126" t="s">
        <v>1811</v>
      </c>
      <c r="BX4" s="37">
        <v>92000</v>
      </c>
      <c r="BY4" s="37" t="e">
        <f t="shared" si="7"/>
        <v>#VALUE!</v>
      </c>
      <c r="BZ4" s="39">
        <v>0.2923</v>
      </c>
      <c r="CA4" s="69" t="s">
        <v>1758</v>
      </c>
      <c r="CB4" s="39">
        <v>0.7077</v>
      </c>
      <c r="CC4" s="128" t="s">
        <v>1819</v>
      </c>
      <c r="CD4" s="99">
        <v>50000</v>
      </c>
      <c r="CE4" s="99" t="e">
        <f t="shared" si="8"/>
        <v>#VALUE!</v>
      </c>
      <c r="CF4" s="99">
        <v>80000</v>
      </c>
      <c r="CG4" s="99" t="e">
        <f t="shared" si="9"/>
        <v>#VALUE!</v>
      </c>
      <c r="CH4" s="99">
        <v>0</v>
      </c>
      <c r="CI4" s="99">
        <v>0</v>
      </c>
      <c r="CJ4" s="99" t="e">
        <f t="shared" si="11"/>
        <v>#VALUE!</v>
      </c>
      <c r="CK4" s="37">
        <v>130000</v>
      </c>
      <c r="CL4" s="49"/>
    </row>
    <row r="5" spans="1:90" ht="30" customHeight="1" x14ac:dyDescent="0.25">
      <c r="A5" s="30" t="s">
        <v>343</v>
      </c>
      <c r="B5" s="117">
        <v>1781</v>
      </c>
      <c r="C5" s="62">
        <v>4230450</v>
      </c>
      <c r="D5" s="62">
        <v>516</v>
      </c>
      <c r="E5" s="62">
        <v>7</v>
      </c>
      <c r="F5" s="62">
        <v>15</v>
      </c>
      <c r="G5" s="62">
        <v>220</v>
      </c>
      <c r="H5" s="62">
        <v>5</v>
      </c>
      <c r="I5" s="62">
        <v>0</v>
      </c>
      <c r="J5" s="80">
        <f t="shared" si="0"/>
        <v>6.9</v>
      </c>
      <c r="K5" s="53" t="str">
        <f>TEXT(J5,"0,0")</f>
        <v>6,9</v>
      </c>
      <c r="L5" s="89" t="s">
        <v>1698</v>
      </c>
      <c r="M5" s="89" t="s">
        <v>1698</v>
      </c>
      <c r="N5" s="35" t="s">
        <v>346</v>
      </c>
      <c r="O5" s="32" t="s">
        <v>346</v>
      </c>
      <c r="P5" s="31" t="s">
        <v>342</v>
      </c>
      <c r="Q5" s="32" t="s">
        <v>70</v>
      </c>
      <c r="R5" s="32" t="s">
        <v>344</v>
      </c>
      <c r="S5" s="33">
        <v>85</v>
      </c>
      <c r="T5" s="31" t="s">
        <v>344</v>
      </c>
      <c r="U5" s="32">
        <v>33035</v>
      </c>
      <c r="V5" s="32" t="str">
        <f t="shared" si="2"/>
        <v>33 035</v>
      </c>
      <c r="W5" s="32" t="str">
        <f t="shared" si="1"/>
        <v>Líšťany 85, 33 035, Líšťany</v>
      </c>
      <c r="X5" s="69" t="s">
        <v>1658</v>
      </c>
      <c r="Y5" s="32"/>
      <c r="Z5" s="32">
        <v>0</v>
      </c>
      <c r="AA5" s="32">
        <v>0</v>
      </c>
      <c r="AB5" s="32" t="s">
        <v>346</v>
      </c>
      <c r="AC5" s="32" t="s">
        <v>133</v>
      </c>
      <c r="AD5" s="32" t="s">
        <v>139</v>
      </c>
      <c r="AE5" s="32" t="s">
        <v>347</v>
      </c>
      <c r="AF5" s="88" t="s">
        <v>348</v>
      </c>
      <c r="AG5" s="32" t="s">
        <v>349</v>
      </c>
      <c r="AH5" s="32" t="s">
        <v>350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4"/>
      <c r="AT5" s="32"/>
      <c r="AU5" s="32"/>
      <c r="AV5" s="32"/>
      <c r="AW5" s="32"/>
      <c r="AX5" s="32"/>
      <c r="AY5" s="31" t="s">
        <v>342</v>
      </c>
      <c r="AZ5" s="32" t="s">
        <v>351</v>
      </c>
      <c r="BA5" s="31" t="s">
        <v>352</v>
      </c>
      <c r="BB5" s="32" t="s">
        <v>116</v>
      </c>
      <c r="BC5" s="32" t="s">
        <v>91</v>
      </c>
      <c r="BD5" s="35">
        <v>55</v>
      </c>
      <c r="BE5" s="32"/>
      <c r="BF5" s="32"/>
      <c r="BG5" s="32"/>
      <c r="BH5" s="32"/>
      <c r="BI5" s="32"/>
      <c r="BJ5" s="32"/>
      <c r="BK5" s="36">
        <v>44927</v>
      </c>
      <c r="BL5" s="36" t="str">
        <f t="shared" si="3"/>
        <v>01. 01. 2023</v>
      </c>
      <c r="BM5" s="36">
        <v>45291</v>
      </c>
      <c r="BN5" s="36" t="str">
        <f t="shared" si="4"/>
        <v>31. 12. 2023</v>
      </c>
      <c r="BO5" s="36">
        <v>45341</v>
      </c>
      <c r="BP5" s="36" t="str">
        <f t="shared" si="12"/>
        <v>19. 02. 2024</v>
      </c>
      <c r="BQ5" s="32" t="s">
        <v>354</v>
      </c>
      <c r="BR5" s="37">
        <v>500000</v>
      </c>
      <c r="BS5" s="37" t="e">
        <f t="shared" si="5"/>
        <v>#VALUE!</v>
      </c>
      <c r="BT5" s="52">
        <v>150000</v>
      </c>
      <c r="BU5" s="86" t="e">
        <f t="shared" si="6"/>
        <v>#VALUE!</v>
      </c>
      <c r="BV5" s="129" t="s">
        <v>1859</v>
      </c>
      <c r="BW5" s="126" t="s">
        <v>1885</v>
      </c>
      <c r="BX5" s="37">
        <v>350000</v>
      </c>
      <c r="BY5" s="37" t="e">
        <f t="shared" si="7"/>
        <v>#VALUE!</v>
      </c>
      <c r="BZ5" s="39">
        <v>0.3</v>
      </c>
      <c r="CA5" s="69" t="s">
        <v>1757</v>
      </c>
      <c r="CB5" s="39">
        <v>0.7</v>
      </c>
      <c r="CC5" s="128" t="s">
        <v>1766</v>
      </c>
      <c r="CD5" s="99">
        <v>20000</v>
      </c>
      <c r="CE5" s="99" t="e">
        <f t="shared" si="8"/>
        <v>#VALUE!</v>
      </c>
      <c r="CF5" s="99">
        <v>450000</v>
      </c>
      <c r="CG5" s="99" t="e">
        <f t="shared" si="9"/>
        <v>#VALUE!</v>
      </c>
      <c r="CH5" s="99">
        <v>30000</v>
      </c>
      <c r="CI5" s="99" t="e">
        <f t="shared" si="10"/>
        <v>#VALUE!</v>
      </c>
      <c r="CJ5" s="99" t="e">
        <f t="shared" si="11"/>
        <v>#VALUE!</v>
      </c>
      <c r="CK5" s="37">
        <v>500000</v>
      </c>
      <c r="CL5" s="49"/>
    </row>
    <row r="6" spans="1:90" ht="30" customHeight="1" x14ac:dyDescent="0.25">
      <c r="A6" s="30" t="s">
        <v>890</v>
      </c>
      <c r="B6" s="117">
        <v>1782</v>
      </c>
      <c r="C6" s="62">
        <v>4230451</v>
      </c>
      <c r="D6" s="62">
        <v>517</v>
      </c>
      <c r="E6" s="62">
        <v>7</v>
      </c>
      <c r="F6" s="62">
        <v>7</v>
      </c>
      <c r="G6" s="62">
        <v>880</v>
      </c>
      <c r="H6" s="62">
        <v>13</v>
      </c>
      <c r="I6" s="62">
        <v>15</v>
      </c>
      <c r="J6" s="80">
        <f t="shared" si="0"/>
        <v>10.8</v>
      </c>
      <c r="K6" s="53" t="e">
        <f>TEXT(J6,"0.0,0")</f>
        <v>#VALUE!</v>
      </c>
      <c r="L6" s="89" t="s">
        <v>1698</v>
      </c>
      <c r="M6" s="89" t="s">
        <v>1698</v>
      </c>
      <c r="N6" s="35" t="s">
        <v>893</v>
      </c>
      <c r="O6" s="32" t="s">
        <v>893</v>
      </c>
      <c r="P6" s="31" t="s">
        <v>889</v>
      </c>
      <c r="Q6" s="32" t="s">
        <v>70</v>
      </c>
      <c r="R6" s="32" t="s">
        <v>891</v>
      </c>
      <c r="S6" s="33">
        <v>985</v>
      </c>
      <c r="T6" s="31" t="s">
        <v>422</v>
      </c>
      <c r="U6" s="32">
        <v>51401</v>
      </c>
      <c r="V6" s="32" t="str">
        <f t="shared" si="2"/>
        <v>51 401</v>
      </c>
      <c r="W6" s="32" t="str">
        <f t="shared" si="1"/>
        <v>Jana Buchara 985, 51 401, Jilemnice</v>
      </c>
      <c r="X6" s="69" t="s">
        <v>1632</v>
      </c>
      <c r="Y6" s="32"/>
      <c r="Z6" s="32">
        <v>0</v>
      </c>
      <c r="AA6" s="32">
        <v>0</v>
      </c>
      <c r="AB6" s="32" t="s">
        <v>893</v>
      </c>
      <c r="AC6" s="32" t="s">
        <v>212</v>
      </c>
      <c r="AD6" s="32" t="s">
        <v>83</v>
      </c>
      <c r="AE6" s="32" t="s">
        <v>894</v>
      </c>
      <c r="AF6" s="32" t="s">
        <v>895</v>
      </c>
      <c r="AG6" s="32" t="s">
        <v>896</v>
      </c>
      <c r="AH6" s="32" t="s">
        <v>805</v>
      </c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4"/>
      <c r="AT6" s="32"/>
      <c r="AU6" s="32"/>
      <c r="AV6" s="32"/>
      <c r="AW6" s="32"/>
      <c r="AX6" s="32"/>
      <c r="AY6" s="31" t="s">
        <v>889</v>
      </c>
      <c r="AZ6" s="32" t="s">
        <v>897</v>
      </c>
      <c r="BA6" s="31" t="s">
        <v>898</v>
      </c>
      <c r="BB6" s="32" t="s">
        <v>116</v>
      </c>
      <c r="BC6" s="32" t="s">
        <v>91</v>
      </c>
      <c r="BD6" s="35">
        <v>220</v>
      </c>
      <c r="BE6" s="32"/>
      <c r="BF6" s="32"/>
      <c r="BG6" s="32"/>
      <c r="BH6" s="32"/>
      <c r="BI6" s="32"/>
      <c r="BJ6" s="32"/>
      <c r="BK6" s="36">
        <v>44927</v>
      </c>
      <c r="BL6" s="36" t="str">
        <f t="shared" si="3"/>
        <v>01. 01. 2023</v>
      </c>
      <c r="BM6" s="36">
        <v>45291</v>
      </c>
      <c r="BN6" s="36" t="str">
        <f t="shared" si="4"/>
        <v>31. 12. 2023</v>
      </c>
      <c r="BO6" s="36">
        <v>45341</v>
      </c>
      <c r="BP6" s="36" t="str">
        <f t="shared" si="12"/>
        <v>19. 02. 2024</v>
      </c>
      <c r="BQ6" s="32" t="s">
        <v>899</v>
      </c>
      <c r="BR6" s="37">
        <v>65000</v>
      </c>
      <c r="BS6" s="37" t="e">
        <f t="shared" si="5"/>
        <v>#VALUE!</v>
      </c>
      <c r="BT6" s="52">
        <v>30000</v>
      </c>
      <c r="BU6" s="86" t="e">
        <f>TEXT(BT6,"0.0")</f>
        <v>#VALUE!</v>
      </c>
      <c r="BV6" s="129" t="s">
        <v>1860</v>
      </c>
      <c r="BW6" s="126" t="s">
        <v>1811</v>
      </c>
      <c r="BX6" s="37">
        <v>35000</v>
      </c>
      <c r="BY6" s="37" t="e">
        <f t="shared" si="7"/>
        <v>#VALUE!</v>
      </c>
      <c r="BZ6" s="39">
        <v>0.46150000000000002</v>
      </c>
      <c r="CA6" s="69" t="s">
        <v>1759</v>
      </c>
      <c r="CB6" s="39">
        <v>0.53849999999999998</v>
      </c>
      <c r="CC6" s="128" t="s">
        <v>1820</v>
      </c>
      <c r="CD6" s="99">
        <v>10000</v>
      </c>
      <c r="CE6" s="99" t="e">
        <f t="shared" si="8"/>
        <v>#VALUE!</v>
      </c>
      <c r="CF6" s="99">
        <v>55000</v>
      </c>
      <c r="CG6" s="99" t="e">
        <f t="shared" si="9"/>
        <v>#VALUE!</v>
      </c>
      <c r="CH6" s="99">
        <v>0</v>
      </c>
      <c r="CI6" s="99">
        <v>0</v>
      </c>
      <c r="CJ6" s="99" t="e">
        <f t="shared" si="11"/>
        <v>#VALUE!</v>
      </c>
      <c r="CK6" s="37">
        <v>65000</v>
      </c>
      <c r="CL6" s="49"/>
    </row>
    <row r="7" spans="1:90" ht="30" customHeight="1" x14ac:dyDescent="0.25">
      <c r="A7" s="30" t="s">
        <v>773</v>
      </c>
      <c r="B7" s="117">
        <v>1783</v>
      </c>
      <c r="C7" s="62">
        <v>4230452</v>
      </c>
      <c r="D7" s="62">
        <v>518</v>
      </c>
      <c r="E7" s="62">
        <v>0</v>
      </c>
      <c r="F7" s="62">
        <v>15</v>
      </c>
      <c r="G7" s="62">
        <v>585</v>
      </c>
      <c r="H7" s="62">
        <v>10</v>
      </c>
      <c r="I7" s="62">
        <v>15</v>
      </c>
      <c r="J7" s="80">
        <f t="shared" si="0"/>
        <v>9.5</v>
      </c>
      <c r="K7" s="53" t="str">
        <f>TEXT(J7,"0,0")</f>
        <v>9,5</v>
      </c>
      <c r="L7" s="89" t="s">
        <v>1699</v>
      </c>
      <c r="M7" s="89" t="s">
        <v>1698</v>
      </c>
      <c r="N7" s="32" t="s">
        <v>778</v>
      </c>
      <c r="O7" s="32" t="s">
        <v>778</v>
      </c>
      <c r="P7" s="31" t="s">
        <v>772</v>
      </c>
      <c r="Q7" s="32" t="s">
        <v>70</v>
      </c>
      <c r="R7" s="32" t="s">
        <v>774</v>
      </c>
      <c r="S7" s="33" t="s">
        <v>775</v>
      </c>
      <c r="T7" s="31" t="s">
        <v>776</v>
      </c>
      <c r="U7" s="32">
        <v>14000</v>
      </c>
      <c r="V7" s="32" t="str">
        <f t="shared" si="2"/>
        <v>14 000</v>
      </c>
      <c r="W7" s="32" t="str">
        <f t="shared" si="1"/>
        <v>Budějovická  778/3a, 14 000, Praha</v>
      </c>
      <c r="X7" s="69" t="s">
        <v>1639</v>
      </c>
      <c r="Y7" s="32"/>
      <c r="Z7" s="32">
        <v>0</v>
      </c>
      <c r="AA7" s="32">
        <v>0</v>
      </c>
      <c r="AB7" s="32" t="s">
        <v>778</v>
      </c>
      <c r="AC7" s="32" t="s">
        <v>212</v>
      </c>
      <c r="AD7" s="32" t="s">
        <v>440</v>
      </c>
      <c r="AE7" s="32" t="s">
        <v>779</v>
      </c>
      <c r="AF7" s="32" t="s">
        <v>780</v>
      </c>
      <c r="AG7" s="32" t="s">
        <v>781</v>
      </c>
      <c r="AH7" s="32" t="s">
        <v>1802</v>
      </c>
      <c r="AI7" s="32"/>
      <c r="AJ7" s="32"/>
      <c r="AK7" s="32"/>
      <c r="AL7" s="32"/>
      <c r="AM7" s="32"/>
      <c r="AN7" s="32"/>
      <c r="AO7" s="32"/>
      <c r="AP7" s="32" t="s">
        <v>783</v>
      </c>
      <c r="AQ7" s="32" t="s">
        <v>784</v>
      </c>
      <c r="AR7" s="32" t="s">
        <v>785</v>
      </c>
      <c r="AS7" s="34" t="s">
        <v>1537</v>
      </c>
      <c r="AT7" s="32" t="s">
        <v>787</v>
      </c>
      <c r="AU7" s="32" t="s">
        <v>788</v>
      </c>
      <c r="AV7" s="32" t="s">
        <v>789</v>
      </c>
      <c r="AW7" s="32" t="s">
        <v>93</v>
      </c>
      <c r="AX7" s="32">
        <v>46007</v>
      </c>
      <c r="AY7" s="31" t="s">
        <v>772</v>
      </c>
      <c r="AZ7" s="32" t="s">
        <v>790</v>
      </c>
      <c r="BA7" s="31" t="s">
        <v>791</v>
      </c>
      <c r="BB7" s="32" t="s">
        <v>116</v>
      </c>
      <c r="BC7" s="32" t="s">
        <v>91</v>
      </c>
      <c r="BD7" s="35">
        <v>195</v>
      </c>
      <c r="BE7" s="32"/>
      <c r="BF7" s="32"/>
      <c r="BG7" s="32"/>
      <c r="BH7" s="32"/>
      <c r="BI7" s="32"/>
      <c r="BJ7" s="32"/>
      <c r="BK7" s="36">
        <v>45017</v>
      </c>
      <c r="BL7" s="36" t="str">
        <f t="shared" si="3"/>
        <v>01. 04. 2023</v>
      </c>
      <c r="BM7" s="36">
        <v>45291</v>
      </c>
      <c r="BN7" s="36" t="str">
        <f t="shared" si="4"/>
        <v>31. 12. 2023</v>
      </c>
      <c r="BO7" s="36">
        <v>45341</v>
      </c>
      <c r="BP7" s="36" t="str">
        <f t="shared" si="12"/>
        <v>19. 02. 2024</v>
      </c>
      <c r="BQ7" s="32" t="s">
        <v>93</v>
      </c>
      <c r="BR7" s="37">
        <v>470820</v>
      </c>
      <c r="BS7" s="37" t="e">
        <f t="shared" si="5"/>
        <v>#VALUE!</v>
      </c>
      <c r="BT7" s="52">
        <v>140000</v>
      </c>
      <c r="BU7" s="86" t="e">
        <f t="shared" si="6"/>
        <v>#VALUE!</v>
      </c>
      <c r="BV7" s="129" t="s">
        <v>1861</v>
      </c>
      <c r="BW7" s="126" t="s">
        <v>1885</v>
      </c>
      <c r="BX7" s="37">
        <v>330820</v>
      </c>
      <c r="BY7" s="37" t="e">
        <f t="shared" si="7"/>
        <v>#VALUE!</v>
      </c>
      <c r="BZ7" s="39">
        <v>0.2974</v>
      </c>
      <c r="CA7" s="69" t="s">
        <v>1760</v>
      </c>
      <c r="CB7" s="39">
        <v>0.7026</v>
      </c>
      <c r="CC7" s="128" t="s">
        <v>1821</v>
      </c>
      <c r="CD7" s="99">
        <v>0</v>
      </c>
      <c r="CE7" s="99">
        <v>0</v>
      </c>
      <c r="CF7" s="99">
        <v>439620</v>
      </c>
      <c r="CG7" s="99" t="e">
        <f t="shared" si="9"/>
        <v>#VALUE!</v>
      </c>
      <c r="CH7" s="99">
        <v>31200</v>
      </c>
      <c r="CI7" s="99" t="e">
        <f t="shared" si="10"/>
        <v>#VALUE!</v>
      </c>
      <c r="CJ7" s="99" t="e">
        <f t="shared" si="11"/>
        <v>#VALUE!</v>
      </c>
      <c r="CK7" s="37">
        <v>470820</v>
      </c>
      <c r="CL7" s="49"/>
    </row>
    <row r="8" spans="1:90" ht="30" customHeight="1" x14ac:dyDescent="0.25">
      <c r="A8" s="30" t="s">
        <v>813</v>
      </c>
      <c r="B8" s="117">
        <v>1784</v>
      </c>
      <c r="C8" s="62">
        <v>4230453</v>
      </c>
      <c r="D8" s="62">
        <v>519</v>
      </c>
      <c r="E8" s="62">
        <v>0</v>
      </c>
      <c r="F8" s="62">
        <v>15</v>
      </c>
      <c r="G8" s="62">
        <v>162</v>
      </c>
      <c r="H8" s="62">
        <v>4</v>
      </c>
      <c r="I8" s="62">
        <v>7</v>
      </c>
      <c r="J8" s="80">
        <f t="shared" si="0"/>
        <v>5.7</v>
      </c>
      <c r="K8" s="53" t="str">
        <f>TEXT(J8,"0,0")</f>
        <v>5,7</v>
      </c>
      <c r="L8" s="89" t="s">
        <v>1698</v>
      </c>
      <c r="M8" s="89" t="s">
        <v>1698</v>
      </c>
      <c r="N8" s="90" t="s">
        <v>1747</v>
      </c>
      <c r="O8" s="32" t="s">
        <v>817</v>
      </c>
      <c r="P8" s="31" t="s">
        <v>812</v>
      </c>
      <c r="Q8" s="32" t="s">
        <v>70</v>
      </c>
      <c r="R8" s="32" t="s">
        <v>814</v>
      </c>
      <c r="S8" s="33" t="s">
        <v>815</v>
      </c>
      <c r="T8" s="31" t="s">
        <v>209</v>
      </c>
      <c r="U8" s="32">
        <v>46804</v>
      </c>
      <c r="V8" s="32" t="str">
        <f t="shared" si="2"/>
        <v>46 804</v>
      </c>
      <c r="W8" s="32" t="str">
        <f t="shared" si="1"/>
        <v>U Tenisu 3859/214, 46 804, Jablonec nad Nisou</v>
      </c>
      <c r="X8" s="69" t="s">
        <v>1666</v>
      </c>
      <c r="Y8" s="32"/>
      <c r="Z8" s="32">
        <v>0</v>
      </c>
      <c r="AA8" s="32">
        <v>0</v>
      </c>
      <c r="AB8" s="32" t="s">
        <v>817</v>
      </c>
      <c r="AC8" s="32"/>
      <c r="AD8" s="32" t="s">
        <v>315</v>
      </c>
      <c r="AE8" s="32" t="s">
        <v>818</v>
      </c>
      <c r="AF8" s="32" t="s">
        <v>819</v>
      </c>
      <c r="AG8" s="32" t="s">
        <v>820</v>
      </c>
      <c r="AH8" s="32" t="s">
        <v>350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4"/>
      <c r="AT8" s="32"/>
      <c r="AU8" s="32"/>
      <c r="AV8" s="32"/>
      <c r="AW8" s="32"/>
      <c r="AX8" s="32"/>
      <c r="AY8" s="31" t="s">
        <v>812</v>
      </c>
      <c r="AZ8" s="32" t="s">
        <v>821</v>
      </c>
      <c r="BA8" s="31" t="s">
        <v>822</v>
      </c>
      <c r="BB8" s="32" t="s">
        <v>116</v>
      </c>
      <c r="BC8" s="32" t="s">
        <v>91</v>
      </c>
      <c r="BD8" s="35">
        <v>54</v>
      </c>
      <c r="BE8" s="32"/>
      <c r="BF8" s="32"/>
      <c r="BG8" s="32"/>
      <c r="BH8" s="32"/>
      <c r="BI8" s="32"/>
      <c r="BJ8" s="32"/>
      <c r="BK8" s="36">
        <v>44927</v>
      </c>
      <c r="BL8" s="36" t="str">
        <f t="shared" si="3"/>
        <v>01. 01. 2023</v>
      </c>
      <c r="BM8" s="36">
        <v>45291</v>
      </c>
      <c r="BN8" s="36" t="str">
        <f t="shared" si="4"/>
        <v>31. 12. 2023</v>
      </c>
      <c r="BO8" s="36">
        <v>45341</v>
      </c>
      <c r="BP8" s="36" t="str">
        <f t="shared" si="12"/>
        <v>19. 02. 2024</v>
      </c>
      <c r="BQ8" s="32" t="s">
        <v>209</v>
      </c>
      <c r="BR8" s="37">
        <v>100000</v>
      </c>
      <c r="BS8" s="37" t="e">
        <f t="shared" si="5"/>
        <v>#VALUE!</v>
      </c>
      <c r="BT8" s="52">
        <v>30000</v>
      </c>
      <c r="BU8" s="86" t="e">
        <f t="shared" si="6"/>
        <v>#VALUE!</v>
      </c>
      <c r="BV8" s="129" t="s">
        <v>1860</v>
      </c>
      <c r="BW8" s="126" t="s">
        <v>1811</v>
      </c>
      <c r="BX8" s="37">
        <v>70000</v>
      </c>
      <c r="BY8" s="37" t="e">
        <f t="shared" si="7"/>
        <v>#VALUE!</v>
      </c>
      <c r="BZ8" s="39">
        <v>0.3</v>
      </c>
      <c r="CA8" s="69" t="s">
        <v>1757</v>
      </c>
      <c r="CB8" s="39">
        <v>0.7</v>
      </c>
      <c r="CC8" s="128" t="s">
        <v>1766</v>
      </c>
      <c r="CD8" s="99">
        <v>35000</v>
      </c>
      <c r="CE8" s="99" t="e">
        <f t="shared" si="8"/>
        <v>#VALUE!</v>
      </c>
      <c r="CF8" s="99">
        <v>45000</v>
      </c>
      <c r="CG8" s="99" t="e">
        <f t="shared" si="9"/>
        <v>#VALUE!</v>
      </c>
      <c r="CH8" s="99">
        <v>20000</v>
      </c>
      <c r="CI8" s="99" t="e">
        <f t="shared" si="10"/>
        <v>#VALUE!</v>
      </c>
      <c r="CJ8" s="99" t="e">
        <f t="shared" si="11"/>
        <v>#VALUE!</v>
      </c>
      <c r="CK8" s="37">
        <v>100000</v>
      </c>
      <c r="CL8" s="49"/>
    </row>
    <row r="9" spans="1:90" ht="30" customHeight="1" x14ac:dyDescent="0.25">
      <c r="A9" s="30" t="s">
        <v>358</v>
      </c>
      <c r="B9" s="117">
        <v>1785</v>
      </c>
      <c r="C9" s="62">
        <v>4230454</v>
      </c>
      <c r="D9" s="62">
        <v>520</v>
      </c>
      <c r="E9" s="62">
        <v>0</v>
      </c>
      <c r="F9" s="62">
        <v>7</v>
      </c>
      <c r="G9" s="62">
        <v>640</v>
      </c>
      <c r="H9" s="62">
        <v>11</v>
      </c>
      <c r="I9" s="62">
        <v>15</v>
      </c>
      <c r="J9" s="80">
        <f t="shared" si="0"/>
        <v>8.4</v>
      </c>
      <c r="K9" s="53" t="str">
        <f>TEXT(J9,"0,0")</f>
        <v>8,4</v>
      </c>
      <c r="L9" s="89" t="s">
        <v>1698</v>
      </c>
      <c r="M9" s="89" t="s">
        <v>1698</v>
      </c>
      <c r="N9" s="90" t="s">
        <v>1730</v>
      </c>
      <c r="O9" s="32" t="s">
        <v>363</v>
      </c>
      <c r="P9" s="31" t="s">
        <v>357</v>
      </c>
      <c r="Q9" s="32" t="s">
        <v>70</v>
      </c>
      <c r="R9" s="32" t="s">
        <v>359</v>
      </c>
      <c r="S9" s="33" t="s">
        <v>360</v>
      </c>
      <c r="T9" s="31" t="s">
        <v>93</v>
      </c>
      <c r="U9" s="32">
        <v>46007</v>
      </c>
      <c r="V9" s="32" t="str">
        <f t="shared" si="2"/>
        <v>46 007</v>
      </c>
      <c r="W9" s="32" t="str">
        <f t="shared" si="1"/>
        <v>Žitavská 727/16, 46 007, Liberec</v>
      </c>
      <c r="X9" s="69" t="s">
        <v>1645</v>
      </c>
      <c r="Y9" s="32"/>
      <c r="Z9" s="32">
        <v>0</v>
      </c>
      <c r="AA9" s="32">
        <v>0</v>
      </c>
      <c r="AB9" s="32" t="s">
        <v>363</v>
      </c>
      <c r="AC9" s="32" t="s">
        <v>133</v>
      </c>
      <c r="AD9" s="32" t="s">
        <v>364</v>
      </c>
      <c r="AE9" s="32" t="s">
        <v>365</v>
      </c>
      <c r="AF9" s="32" t="s">
        <v>366</v>
      </c>
      <c r="AG9" s="32" t="s">
        <v>367</v>
      </c>
      <c r="AH9" s="32" t="s">
        <v>350</v>
      </c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4"/>
      <c r="AT9" s="32"/>
      <c r="AU9" s="32"/>
      <c r="AV9" s="32"/>
      <c r="AW9" s="32"/>
      <c r="AX9" s="32"/>
      <c r="AY9" s="31" t="s">
        <v>357</v>
      </c>
      <c r="AZ9" s="32" t="s">
        <v>369</v>
      </c>
      <c r="BA9" s="31" t="s">
        <v>370</v>
      </c>
      <c r="BB9" s="32" t="s">
        <v>116</v>
      </c>
      <c r="BC9" s="32" t="s">
        <v>91</v>
      </c>
      <c r="BD9" s="35">
        <v>160</v>
      </c>
      <c r="BE9" s="32"/>
      <c r="BF9" s="32"/>
      <c r="BG9" s="32"/>
      <c r="BH9" s="32"/>
      <c r="BI9" s="32"/>
      <c r="BJ9" s="32"/>
      <c r="BK9" s="36">
        <v>45015</v>
      </c>
      <c r="BL9" s="36" t="str">
        <f t="shared" si="3"/>
        <v>30. 03. 2023</v>
      </c>
      <c r="BM9" s="36">
        <v>45291</v>
      </c>
      <c r="BN9" s="36" t="str">
        <f t="shared" si="4"/>
        <v>31. 12. 2023</v>
      </c>
      <c r="BO9" s="36">
        <v>45341</v>
      </c>
      <c r="BP9" s="36" t="str">
        <f t="shared" si="12"/>
        <v>19. 02. 2024</v>
      </c>
      <c r="BQ9" s="32" t="s">
        <v>93</v>
      </c>
      <c r="BR9" s="37">
        <v>312400</v>
      </c>
      <c r="BS9" s="37" t="e">
        <f t="shared" si="5"/>
        <v>#VALUE!</v>
      </c>
      <c r="BT9" s="52">
        <v>150000</v>
      </c>
      <c r="BU9" s="86" t="e">
        <f t="shared" si="6"/>
        <v>#VALUE!</v>
      </c>
      <c r="BV9" s="129" t="s">
        <v>1859</v>
      </c>
      <c r="BW9" s="126" t="s">
        <v>1885</v>
      </c>
      <c r="BX9" s="37">
        <v>162400</v>
      </c>
      <c r="BY9" s="37" t="e">
        <f t="shared" si="7"/>
        <v>#VALUE!</v>
      </c>
      <c r="BZ9" s="39">
        <v>0.48020000000000002</v>
      </c>
      <c r="CA9" s="69" t="s">
        <v>1761</v>
      </c>
      <c r="CB9" s="39">
        <v>0.51980000000000004</v>
      </c>
      <c r="CC9" s="128" t="s">
        <v>1822</v>
      </c>
      <c r="CD9" s="99">
        <v>73000</v>
      </c>
      <c r="CE9" s="99" t="e">
        <f t="shared" si="8"/>
        <v>#VALUE!</v>
      </c>
      <c r="CF9" s="99">
        <v>166200</v>
      </c>
      <c r="CG9" s="99" t="e">
        <f t="shared" si="9"/>
        <v>#VALUE!</v>
      </c>
      <c r="CH9" s="99">
        <v>73200</v>
      </c>
      <c r="CI9" s="99" t="e">
        <f t="shared" si="10"/>
        <v>#VALUE!</v>
      </c>
      <c r="CJ9" s="99" t="e">
        <f t="shared" si="11"/>
        <v>#VALUE!</v>
      </c>
      <c r="CK9" s="37">
        <v>312400</v>
      </c>
      <c r="CL9" s="49"/>
    </row>
    <row r="10" spans="1:90" ht="30" customHeight="1" x14ac:dyDescent="0.25">
      <c r="A10" s="84" t="s">
        <v>1551</v>
      </c>
      <c r="B10" s="118">
        <v>1786</v>
      </c>
      <c r="C10" s="62">
        <v>4230455</v>
      </c>
      <c r="D10" s="62">
        <v>521</v>
      </c>
      <c r="E10" s="62">
        <v>7</v>
      </c>
      <c r="F10" s="62">
        <v>7</v>
      </c>
      <c r="G10" s="62">
        <v>1120</v>
      </c>
      <c r="H10" s="62">
        <v>15</v>
      </c>
      <c r="I10" s="62">
        <v>0</v>
      </c>
      <c r="J10" s="80">
        <f t="shared" si="0"/>
        <v>10.3</v>
      </c>
      <c r="K10" s="53" t="e">
        <f>TEXT(J10,"0.0,0")</f>
        <v>#VALUE!</v>
      </c>
      <c r="L10" s="93" t="s">
        <v>1698</v>
      </c>
      <c r="M10" s="89" t="s">
        <v>1698</v>
      </c>
      <c r="N10" s="32" t="s">
        <v>1176</v>
      </c>
      <c r="O10" s="32" t="s">
        <v>1176</v>
      </c>
      <c r="P10" s="31" t="s">
        <v>1172</v>
      </c>
      <c r="Q10" s="32" t="s">
        <v>70</v>
      </c>
      <c r="R10" s="32" t="s">
        <v>1550</v>
      </c>
      <c r="S10" s="33">
        <v>1049</v>
      </c>
      <c r="T10" s="31" t="s">
        <v>176</v>
      </c>
      <c r="U10" s="32">
        <v>51251</v>
      </c>
      <c r="V10" s="32" t="str">
        <f t="shared" si="2"/>
        <v>51 251</v>
      </c>
      <c r="W10" s="32" t="str">
        <f t="shared" si="1"/>
        <v>gen. Ludvíka Svobody 1049, 51 251, Lomnice nad Popelkou</v>
      </c>
      <c r="X10" s="69">
        <v>15044025</v>
      </c>
      <c r="Y10" s="32"/>
      <c r="Z10" s="32">
        <v>0</v>
      </c>
      <c r="AA10" s="32">
        <v>0</v>
      </c>
      <c r="AB10" s="32" t="s">
        <v>1176</v>
      </c>
      <c r="AC10" s="32"/>
      <c r="AD10" s="32" t="s">
        <v>1177</v>
      </c>
      <c r="AE10" s="32" t="s">
        <v>1178</v>
      </c>
      <c r="AF10" s="32"/>
      <c r="AG10" s="32" t="s">
        <v>1179</v>
      </c>
      <c r="AH10" s="32" t="s">
        <v>161</v>
      </c>
      <c r="AI10" s="32"/>
      <c r="AJ10" s="32"/>
      <c r="AK10" s="32"/>
      <c r="AL10" s="32"/>
      <c r="AM10" s="32"/>
      <c r="AN10" s="32"/>
      <c r="AO10" s="32"/>
      <c r="AP10" s="32" t="s">
        <v>134</v>
      </c>
      <c r="AQ10" s="32" t="s">
        <v>1180</v>
      </c>
      <c r="AR10" s="32" t="s">
        <v>1695</v>
      </c>
      <c r="AS10" s="34">
        <v>731682699</v>
      </c>
      <c r="AT10" s="32" t="s">
        <v>871</v>
      </c>
      <c r="AU10" s="32"/>
      <c r="AV10" s="32"/>
      <c r="AW10" s="32"/>
      <c r="AX10" s="32"/>
      <c r="AY10" s="31" t="s">
        <v>1172</v>
      </c>
      <c r="AZ10" s="32" t="s">
        <v>1181</v>
      </c>
      <c r="BA10" s="31" t="s">
        <v>1182</v>
      </c>
      <c r="BB10" s="32" t="s">
        <v>116</v>
      </c>
      <c r="BC10" s="32" t="s">
        <v>91</v>
      </c>
      <c r="BD10" s="35">
        <v>280</v>
      </c>
      <c r="BE10" s="32"/>
      <c r="BF10" s="32"/>
      <c r="BG10" s="32"/>
      <c r="BH10" s="32"/>
      <c r="BI10" s="32"/>
      <c r="BJ10" s="32"/>
      <c r="BK10" s="36">
        <v>44927</v>
      </c>
      <c r="BL10" s="36" t="str">
        <f t="shared" si="3"/>
        <v>01. 01. 2023</v>
      </c>
      <c r="BM10" s="36">
        <v>45291</v>
      </c>
      <c r="BN10" s="36" t="str">
        <f t="shared" si="4"/>
        <v>31. 12. 2023</v>
      </c>
      <c r="BO10" s="36">
        <v>45341</v>
      </c>
      <c r="BP10" s="36" t="str">
        <f t="shared" si="12"/>
        <v>19. 02. 2024</v>
      </c>
      <c r="BQ10" s="32" t="s">
        <v>187</v>
      </c>
      <c r="BR10" s="85">
        <v>250000</v>
      </c>
      <c r="BS10" s="37" t="e">
        <f t="shared" si="5"/>
        <v>#VALUE!</v>
      </c>
      <c r="BT10" s="52">
        <v>125000</v>
      </c>
      <c r="BU10" s="86" t="e">
        <f t="shared" si="6"/>
        <v>#VALUE!</v>
      </c>
      <c r="BV10" s="129" t="s">
        <v>1862</v>
      </c>
      <c r="BW10" s="126" t="s">
        <v>1885</v>
      </c>
      <c r="BX10" s="37">
        <v>125000</v>
      </c>
      <c r="BY10" s="37" t="e">
        <f t="shared" si="7"/>
        <v>#VALUE!</v>
      </c>
      <c r="BZ10" s="39">
        <v>0.5</v>
      </c>
      <c r="CA10" s="69" t="s">
        <v>1755</v>
      </c>
      <c r="CB10" s="39">
        <v>0.5</v>
      </c>
      <c r="CC10" s="128" t="s">
        <v>1755</v>
      </c>
      <c r="CD10" s="99">
        <v>100000</v>
      </c>
      <c r="CE10" s="99" t="e">
        <f t="shared" si="8"/>
        <v>#VALUE!</v>
      </c>
      <c r="CF10" s="99">
        <v>100000</v>
      </c>
      <c r="CG10" s="99" t="e">
        <f t="shared" si="9"/>
        <v>#VALUE!</v>
      </c>
      <c r="CH10" s="99">
        <v>50000</v>
      </c>
      <c r="CI10" s="99" t="e">
        <f t="shared" si="10"/>
        <v>#VALUE!</v>
      </c>
      <c r="CJ10" s="99" t="e">
        <f t="shared" si="11"/>
        <v>#VALUE!</v>
      </c>
      <c r="CK10" s="37">
        <v>300000</v>
      </c>
      <c r="CL10" s="49"/>
    </row>
    <row r="11" spans="1:90" ht="30" customHeight="1" x14ac:dyDescent="0.25">
      <c r="A11" s="30" t="s">
        <v>1565</v>
      </c>
      <c r="B11" s="117">
        <v>1787</v>
      </c>
      <c r="C11" s="62">
        <v>4230456</v>
      </c>
      <c r="D11" s="62">
        <v>522</v>
      </c>
      <c r="E11" s="62">
        <v>0</v>
      </c>
      <c r="F11" s="62">
        <v>15</v>
      </c>
      <c r="G11" s="62">
        <v>1010</v>
      </c>
      <c r="H11" s="62">
        <v>15</v>
      </c>
      <c r="I11" s="62">
        <v>7</v>
      </c>
      <c r="J11" s="80">
        <f t="shared" si="0"/>
        <v>11.2</v>
      </c>
      <c r="K11" s="53" t="e">
        <f>TEXT(J11,"0.0,0")</f>
        <v>#VALUE!</v>
      </c>
      <c r="L11" s="89" t="s">
        <v>1698</v>
      </c>
      <c r="M11" s="89" t="s">
        <v>1698</v>
      </c>
      <c r="N11" s="90" t="s">
        <v>1738</v>
      </c>
      <c r="O11" s="32" t="s">
        <v>570</v>
      </c>
      <c r="P11" s="31" t="s">
        <v>565</v>
      </c>
      <c r="Q11" s="32" t="s">
        <v>70</v>
      </c>
      <c r="R11" s="32" t="s">
        <v>567</v>
      </c>
      <c r="S11" s="33">
        <v>18</v>
      </c>
      <c r="T11" s="31" t="s">
        <v>567</v>
      </c>
      <c r="U11" s="32">
        <v>46344</v>
      </c>
      <c r="V11" s="32" t="str">
        <f t="shared" si="2"/>
        <v>46 344</v>
      </c>
      <c r="W11" s="32" t="str">
        <f t="shared" si="1"/>
        <v>Paceřice 18, 46 344, Paceřice</v>
      </c>
      <c r="X11" s="69" t="s">
        <v>1629</v>
      </c>
      <c r="Y11" s="32"/>
      <c r="Z11" s="32">
        <v>0</v>
      </c>
      <c r="AA11" s="32">
        <v>0</v>
      </c>
      <c r="AB11" s="32" t="s">
        <v>570</v>
      </c>
      <c r="AC11" s="32" t="s">
        <v>212</v>
      </c>
      <c r="AD11" s="32" t="s">
        <v>572</v>
      </c>
      <c r="AE11" s="32" t="s">
        <v>573</v>
      </c>
      <c r="AF11" s="32" t="s">
        <v>574</v>
      </c>
      <c r="AG11" s="32" t="s">
        <v>575</v>
      </c>
      <c r="AH11" s="32" t="s">
        <v>805</v>
      </c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4"/>
      <c r="AT11" s="32"/>
      <c r="AU11" s="32" t="s">
        <v>577</v>
      </c>
      <c r="AV11" s="32">
        <v>902</v>
      </c>
      <c r="AW11" s="32" t="s">
        <v>193</v>
      </c>
      <c r="AX11" s="32">
        <v>51101</v>
      </c>
      <c r="AY11" s="31" t="s">
        <v>565</v>
      </c>
      <c r="AZ11" s="32" t="s">
        <v>578</v>
      </c>
      <c r="BA11" s="31" t="s">
        <v>579</v>
      </c>
      <c r="BB11" s="32" t="s">
        <v>116</v>
      </c>
      <c r="BC11" s="32" t="s">
        <v>91</v>
      </c>
      <c r="BD11" s="35">
        <v>1010</v>
      </c>
      <c r="BE11" s="32"/>
      <c r="BF11" s="32"/>
      <c r="BG11" s="32"/>
      <c r="BH11" s="32"/>
      <c r="BI11" s="32"/>
      <c r="BJ11" s="32"/>
      <c r="BK11" s="36">
        <v>44927</v>
      </c>
      <c r="BL11" s="36" t="str">
        <f t="shared" si="3"/>
        <v>01. 01. 2023</v>
      </c>
      <c r="BM11" s="36">
        <v>45291</v>
      </c>
      <c r="BN11" s="36" t="str">
        <f t="shared" si="4"/>
        <v>31. 12. 2023</v>
      </c>
      <c r="BO11" s="36">
        <v>45341</v>
      </c>
      <c r="BP11" s="36" t="str">
        <f t="shared" si="12"/>
        <v>19. 02. 2024</v>
      </c>
      <c r="BQ11" s="32" t="s">
        <v>93</v>
      </c>
      <c r="BR11" s="37">
        <v>510000</v>
      </c>
      <c r="BS11" s="37" t="e">
        <f t="shared" si="5"/>
        <v>#VALUE!</v>
      </c>
      <c r="BT11" s="52">
        <v>150000</v>
      </c>
      <c r="BU11" s="86" t="e">
        <f t="shared" si="6"/>
        <v>#VALUE!</v>
      </c>
      <c r="BV11" s="129" t="s">
        <v>1859</v>
      </c>
      <c r="BW11" s="126" t="s">
        <v>1885</v>
      </c>
      <c r="BX11" s="37">
        <v>360000</v>
      </c>
      <c r="BY11" s="37" t="e">
        <f t="shared" si="7"/>
        <v>#VALUE!</v>
      </c>
      <c r="BZ11" s="39">
        <v>0.29409999999999997</v>
      </c>
      <c r="CA11" s="69" t="s">
        <v>1762</v>
      </c>
      <c r="CB11" s="39">
        <v>0.70589999999999997</v>
      </c>
      <c r="CC11" s="128" t="s">
        <v>1823</v>
      </c>
      <c r="CD11" s="99">
        <v>90000</v>
      </c>
      <c r="CE11" s="99" t="e">
        <f t="shared" si="8"/>
        <v>#VALUE!</v>
      </c>
      <c r="CF11" s="99">
        <v>390000</v>
      </c>
      <c r="CG11" s="99" t="e">
        <f t="shared" si="9"/>
        <v>#VALUE!</v>
      </c>
      <c r="CH11" s="99">
        <v>30000</v>
      </c>
      <c r="CI11" s="99" t="e">
        <f t="shared" si="10"/>
        <v>#VALUE!</v>
      </c>
      <c r="CJ11" s="99" t="e">
        <f t="shared" si="11"/>
        <v>#VALUE!</v>
      </c>
      <c r="CK11" s="37">
        <v>510000</v>
      </c>
      <c r="CL11" s="49"/>
    </row>
    <row r="12" spans="1:90" ht="30" customHeight="1" x14ac:dyDescent="0.25">
      <c r="A12" s="30" t="s">
        <v>1560</v>
      </c>
      <c r="B12" s="117">
        <v>1788</v>
      </c>
      <c r="C12" s="62">
        <v>4230457</v>
      </c>
      <c r="D12" s="62">
        <v>523</v>
      </c>
      <c r="E12" s="62">
        <v>0</v>
      </c>
      <c r="F12" s="62">
        <v>7</v>
      </c>
      <c r="G12" s="62">
        <v>700</v>
      </c>
      <c r="H12" s="62">
        <v>11</v>
      </c>
      <c r="I12" s="62">
        <v>7</v>
      </c>
      <c r="J12" s="80">
        <f t="shared" si="0"/>
        <v>7.6000000000000005</v>
      </c>
      <c r="K12" s="53" t="str">
        <f t="shared" ref="K12:K21" si="13">TEXT(J12,"0,0")</f>
        <v>7,6</v>
      </c>
      <c r="L12" s="89" t="s">
        <v>1698</v>
      </c>
      <c r="M12" s="89" t="s">
        <v>1698</v>
      </c>
      <c r="N12" s="90" t="s">
        <v>1727</v>
      </c>
      <c r="O12" s="32" t="s">
        <v>1097</v>
      </c>
      <c r="P12" s="31" t="s">
        <v>1093</v>
      </c>
      <c r="Q12" s="32" t="s">
        <v>70</v>
      </c>
      <c r="R12" s="32" t="s">
        <v>1095</v>
      </c>
      <c r="S12" s="33">
        <v>195</v>
      </c>
      <c r="T12" s="31" t="s">
        <v>965</v>
      </c>
      <c r="U12" s="32">
        <v>46822</v>
      </c>
      <c r="V12" s="32" t="str">
        <f t="shared" si="2"/>
        <v>46 822</v>
      </c>
      <c r="W12" s="32" t="str">
        <f t="shared" si="1"/>
        <v>Železý Brod 195, 46 822, Železný Brod</v>
      </c>
      <c r="X12" s="69" t="s">
        <v>1650</v>
      </c>
      <c r="Y12" s="32"/>
      <c r="Z12" s="32">
        <v>0</v>
      </c>
      <c r="AA12" s="32">
        <v>0</v>
      </c>
      <c r="AB12" s="32" t="s">
        <v>1097</v>
      </c>
      <c r="AC12" s="32"/>
      <c r="AD12" s="32" t="s">
        <v>218</v>
      </c>
      <c r="AE12" s="32" t="s">
        <v>1098</v>
      </c>
      <c r="AF12" s="32" t="s">
        <v>1099</v>
      </c>
      <c r="AG12" s="32" t="s">
        <v>1100</v>
      </c>
      <c r="AH12" s="32" t="s">
        <v>161</v>
      </c>
      <c r="AI12" s="32"/>
      <c r="AJ12" s="32"/>
      <c r="AK12" s="32"/>
      <c r="AL12" s="32"/>
      <c r="AM12" s="32"/>
      <c r="AN12" s="32"/>
      <c r="AO12" s="32"/>
      <c r="AP12" s="32" t="s">
        <v>218</v>
      </c>
      <c r="AQ12" s="32" t="s">
        <v>1098</v>
      </c>
      <c r="AR12" s="32" t="s">
        <v>1099</v>
      </c>
      <c r="AS12" s="34">
        <v>602252677</v>
      </c>
      <c r="AT12" s="32" t="s">
        <v>161</v>
      </c>
      <c r="AU12" s="32"/>
      <c r="AV12" s="32"/>
      <c r="AW12" s="32"/>
      <c r="AX12" s="32"/>
      <c r="AY12" s="31" t="s">
        <v>1093</v>
      </c>
      <c r="AZ12" s="32" t="s">
        <v>1101</v>
      </c>
      <c r="BA12" s="31" t="s">
        <v>1102</v>
      </c>
      <c r="BB12" s="32" t="s">
        <v>116</v>
      </c>
      <c r="BC12" s="32" t="s">
        <v>91</v>
      </c>
      <c r="BD12" s="35">
        <v>350</v>
      </c>
      <c r="BE12" s="32"/>
      <c r="BF12" s="32"/>
      <c r="BG12" s="32"/>
      <c r="BH12" s="32"/>
      <c r="BI12" s="32"/>
      <c r="BJ12" s="32"/>
      <c r="BK12" s="36">
        <v>44927</v>
      </c>
      <c r="BL12" s="36" t="str">
        <f t="shared" si="3"/>
        <v>01. 01. 2023</v>
      </c>
      <c r="BM12" s="36">
        <v>45291</v>
      </c>
      <c r="BN12" s="36" t="str">
        <f t="shared" si="4"/>
        <v>31. 12. 2023</v>
      </c>
      <c r="BO12" s="36">
        <v>45341</v>
      </c>
      <c r="BP12" s="36" t="str">
        <f t="shared" si="12"/>
        <v>19. 02. 2024</v>
      </c>
      <c r="BQ12" s="32" t="s">
        <v>965</v>
      </c>
      <c r="BR12" s="37">
        <v>340000</v>
      </c>
      <c r="BS12" s="37" t="e">
        <f t="shared" si="5"/>
        <v>#VALUE!</v>
      </c>
      <c r="BT12" s="52">
        <v>150000</v>
      </c>
      <c r="BU12" s="86" t="e">
        <f t="shared" si="6"/>
        <v>#VALUE!</v>
      </c>
      <c r="BV12" s="129" t="s">
        <v>1859</v>
      </c>
      <c r="BW12" s="126" t="s">
        <v>1885</v>
      </c>
      <c r="BX12" s="37">
        <v>190000</v>
      </c>
      <c r="BY12" s="37" t="e">
        <f t="shared" si="7"/>
        <v>#VALUE!</v>
      </c>
      <c r="BZ12" s="39">
        <v>0.441</v>
      </c>
      <c r="CA12" s="69" t="s">
        <v>1763</v>
      </c>
      <c r="CB12" s="39">
        <v>0.55900000000000005</v>
      </c>
      <c r="CC12" s="128" t="s">
        <v>1824</v>
      </c>
      <c r="CD12" s="99">
        <v>30000</v>
      </c>
      <c r="CE12" s="99" t="e">
        <f t="shared" si="8"/>
        <v>#VALUE!</v>
      </c>
      <c r="CF12" s="99">
        <v>270000</v>
      </c>
      <c r="CG12" s="99" t="e">
        <f t="shared" si="9"/>
        <v>#VALUE!</v>
      </c>
      <c r="CH12" s="99">
        <v>40000</v>
      </c>
      <c r="CI12" s="99" t="e">
        <f t="shared" si="10"/>
        <v>#VALUE!</v>
      </c>
      <c r="CJ12" s="99" t="e">
        <f t="shared" si="11"/>
        <v>#VALUE!</v>
      </c>
      <c r="CK12" s="37">
        <v>340000</v>
      </c>
      <c r="CL12" s="49"/>
    </row>
    <row r="13" spans="1:90" ht="30" customHeight="1" x14ac:dyDescent="0.25">
      <c r="A13" s="30" t="s">
        <v>294</v>
      </c>
      <c r="B13" s="117">
        <v>1789</v>
      </c>
      <c r="C13" s="62">
        <v>4230458</v>
      </c>
      <c r="D13" s="62">
        <v>524</v>
      </c>
      <c r="E13" s="62">
        <v>0</v>
      </c>
      <c r="F13" s="62">
        <v>7</v>
      </c>
      <c r="G13" s="62">
        <v>800</v>
      </c>
      <c r="H13" s="62">
        <v>12</v>
      </c>
      <c r="I13" s="62">
        <v>7</v>
      </c>
      <c r="J13" s="80">
        <f t="shared" si="0"/>
        <v>8.1</v>
      </c>
      <c r="K13" s="53" t="str">
        <f t="shared" si="13"/>
        <v>8,1</v>
      </c>
      <c r="L13" s="89" t="s">
        <v>1698</v>
      </c>
      <c r="M13" s="89" t="s">
        <v>1698</v>
      </c>
      <c r="N13" s="35" t="s">
        <v>297</v>
      </c>
      <c r="O13" s="32" t="s">
        <v>297</v>
      </c>
      <c r="P13" s="31" t="s">
        <v>293</v>
      </c>
      <c r="Q13" s="32" t="s">
        <v>70</v>
      </c>
      <c r="R13" s="32" t="s">
        <v>295</v>
      </c>
      <c r="S13" s="33">
        <v>2277</v>
      </c>
      <c r="T13" s="31" t="s">
        <v>193</v>
      </c>
      <c r="U13" s="32">
        <v>51101</v>
      </c>
      <c r="V13" s="32" t="str">
        <f t="shared" si="2"/>
        <v>51 101</v>
      </c>
      <c r="W13" s="32" t="str">
        <f t="shared" si="1"/>
        <v>Koškova  2277, 51 101, Turnov</v>
      </c>
      <c r="X13" s="69" t="s">
        <v>1646</v>
      </c>
      <c r="Y13" s="32"/>
      <c r="Z13" s="32">
        <v>0</v>
      </c>
      <c r="AA13" s="32">
        <v>0</v>
      </c>
      <c r="AB13" s="32" t="s">
        <v>297</v>
      </c>
      <c r="AC13" s="32"/>
      <c r="AD13" s="32" t="s">
        <v>285</v>
      </c>
      <c r="AE13" s="32" t="s">
        <v>298</v>
      </c>
      <c r="AF13" s="32" t="s">
        <v>299</v>
      </c>
      <c r="AG13" s="32" t="s">
        <v>300</v>
      </c>
      <c r="AH13" s="32" t="s">
        <v>161</v>
      </c>
      <c r="AI13" s="32"/>
      <c r="AJ13" s="32"/>
      <c r="AK13" s="32"/>
      <c r="AL13" s="32"/>
      <c r="AM13" s="32"/>
      <c r="AN13" s="32"/>
      <c r="AO13" s="32"/>
      <c r="AP13" s="32" t="s">
        <v>279</v>
      </c>
      <c r="AQ13" s="32" t="s">
        <v>302</v>
      </c>
      <c r="AR13" s="32" t="s">
        <v>303</v>
      </c>
      <c r="AS13" s="34">
        <v>604668447</v>
      </c>
      <c r="AT13" s="32" t="s">
        <v>304</v>
      </c>
      <c r="AU13" s="32"/>
      <c r="AV13" s="32"/>
      <c r="AW13" s="32"/>
      <c r="AX13" s="32"/>
      <c r="AY13" s="31" t="s">
        <v>293</v>
      </c>
      <c r="AZ13" s="32" t="s">
        <v>305</v>
      </c>
      <c r="BA13" s="31" t="s">
        <v>306</v>
      </c>
      <c r="BB13" s="32" t="s">
        <v>116</v>
      </c>
      <c r="BC13" s="32" t="s">
        <v>91</v>
      </c>
      <c r="BD13" s="35">
        <v>200</v>
      </c>
      <c r="BE13" s="32"/>
      <c r="BF13" s="32"/>
      <c r="BG13" s="32"/>
      <c r="BH13" s="32"/>
      <c r="BI13" s="32"/>
      <c r="BJ13" s="32"/>
      <c r="BK13" s="36">
        <v>44927</v>
      </c>
      <c r="BL13" s="36" t="str">
        <f t="shared" si="3"/>
        <v>01. 01. 2023</v>
      </c>
      <c r="BM13" s="36">
        <v>45291</v>
      </c>
      <c r="BN13" s="36" t="str">
        <f t="shared" si="4"/>
        <v>31. 12. 2023</v>
      </c>
      <c r="BO13" s="36">
        <v>45341</v>
      </c>
      <c r="BP13" s="36" t="str">
        <f t="shared" si="12"/>
        <v>19. 02. 2024</v>
      </c>
      <c r="BQ13" s="32" t="s">
        <v>193</v>
      </c>
      <c r="BR13" s="37">
        <v>60000</v>
      </c>
      <c r="BS13" s="37" t="e">
        <f t="shared" si="5"/>
        <v>#VALUE!</v>
      </c>
      <c r="BT13" s="52">
        <v>30000</v>
      </c>
      <c r="BU13" s="86" t="e">
        <f t="shared" si="6"/>
        <v>#VALUE!</v>
      </c>
      <c r="BV13" s="129" t="s">
        <v>1860</v>
      </c>
      <c r="BW13" s="126" t="s">
        <v>1811</v>
      </c>
      <c r="BX13" s="37">
        <v>30000</v>
      </c>
      <c r="BY13" s="37" t="e">
        <f t="shared" si="7"/>
        <v>#VALUE!</v>
      </c>
      <c r="BZ13" s="39">
        <v>0.5</v>
      </c>
      <c r="CA13" s="69" t="s">
        <v>1755</v>
      </c>
      <c r="CB13" s="39">
        <v>0.5</v>
      </c>
      <c r="CC13" s="128" t="s">
        <v>1755</v>
      </c>
      <c r="CD13" s="99">
        <v>20000</v>
      </c>
      <c r="CE13" s="99" t="e">
        <f t="shared" si="8"/>
        <v>#VALUE!</v>
      </c>
      <c r="CF13" s="99">
        <v>20000</v>
      </c>
      <c r="CG13" s="99" t="e">
        <f t="shared" si="9"/>
        <v>#VALUE!</v>
      </c>
      <c r="CH13" s="99">
        <v>20000</v>
      </c>
      <c r="CI13" s="99" t="e">
        <f t="shared" si="10"/>
        <v>#VALUE!</v>
      </c>
      <c r="CJ13" s="99" t="e">
        <f t="shared" si="11"/>
        <v>#VALUE!</v>
      </c>
      <c r="CK13" s="37">
        <v>60000</v>
      </c>
      <c r="CL13" s="49"/>
    </row>
    <row r="14" spans="1:90" ht="30" customHeight="1" x14ac:dyDescent="0.25">
      <c r="A14" s="30" t="s">
        <v>1391</v>
      </c>
      <c r="B14" s="117">
        <v>1790</v>
      </c>
      <c r="C14" s="62">
        <v>4230459</v>
      </c>
      <c r="D14" s="62">
        <v>525</v>
      </c>
      <c r="E14" s="62">
        <v>0</v>
      </c>
      <c r="F14" s="62">
        <v>7</v>
      </c>
      <c r="G14" s="62">
        <v>196</v>
      </c>
      <c r="H14" s="62">
        <v>4</v>
      </c>
      <c r="I14" s="62">
        <v>0</v>
      </c>
      <c r="J14" s="80">
        <f t="shared" si="0"/>
        <v>3.4000000000000004</v>
      </c>
      <c r="K14" s="53" t="str">
        <f t="shared" si="13"/>
        <v>3,4</v>
      </c>
      <c r="L14" s="89" t="s">
        <v>1698</v>
      </c>
      <c r="M14" s="89" t="s">
        <v>1698</v>
      </c>
      <c r="N14" s="90" t="s">
        <v>1394</v>
      </c>
      <c r="O14" s="32" t="s">
        <v>1394</v>
      </c>
      <c r="P14" s="31" t="s">
        <v>1390</v>
      </c>
      <c r="Q14" s="32" t="s">
        <v>70</v>
      </c>
      <c r="R14" s="32" t="s">
        <v>1392</v>
      </c>
      <c r="S14" s="33">
        <v>36</v>
      </c>
      <c r="T14" s="31" t="s">
        <v>209</v>
      </c>
      <c r="U14" s="32">
        <v>46602</v>
      </c>
      <c r="V14" s="32" t="str">
        <f t="shared" si="2"/>
        <v>46 602</v>
      </c>
      <c r="W14" s="32" t="str">
        <f t="shared" si="1"/>
        <v>Vrkoslavická 36, 46 602, Jablonec nad Nisou</v>
      </c>
      <c r="X14" s="69" t="s">
        <v>1680</v>
      </c>
      <c r="Y14" s="32"/>
      <c r="Z14" s="32">
        <v>0</v>
      </c>
      <c r="AA14" s="32">
        <v>0</v>
      </c>
      <c r="AB14" s="32" t="s">
        <v>1394</v>
      </c>
      <c r="AC14" s="32"/>
      <c r="AD14" s="32" t="s">
        <v>665</v>
      </c>
      <c r="AE14" s="32" t="s">
        <v>1395</v>
      </c>
      <c r="AF14" s="88" t="s">
        <v>1396</v>
      </c>
      <c r="AG14" s="32" t="s">
        <v>1397</v>
      </c>
      <c r="AH14" s="32" t="s">
        <v>161</v>
      </c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4"/>
      <c r="AT14" s="32"/>
      <c r="AU14" s="32" t="s">
        <v>1398</v>
      </c>
      <c r="AV14" s="32">
        <v>736</v>
      </c>
      <c r="AW14" s="32" t="s">
        <v>1399</v>
      </c>
      <c r="AX14" s="32">
        <v>46342</v>
      </c>
      <c r="AY14" s="31" t="s">
        <v>1390</v>
      </c>
      <c r="AZ14" s="32" t="s">
        <v>1400</v>
      </c>
      <c r="BA14" s="31" t="s">
        <v>1401</v>
      </c>
      <c r="BB14" s="32" t="s">
        <v>1697</v>
      </c>
      <c r="BC14" s="32" t="s">
        <v>1403</v>
      </c>
      <c r="BD14" s="35">
        <v>30</v>
      </c>
      <c r="BE14" s="32" t="s">
        <v>1404</v>
      </c>
      <c r="BF14" s="32" t="s">
        <v>1405</v>
      </c>
      <c r="BG14" s="32">
        <v>36</v>
      </c>
      <c r="BH14" s="32" t="s">
        <v>90</v>
      </c>
      <c r="BI14" s="32" t="s">
        <v>580</v>
      </c>
      <c r="BJ14" s="32">
        <v>130</v>
      </c>
      <c r="BK14" s="36">
        <v>45199</v>
      </c>
      <c r="BL14" s="36" t="str">
        <f t="shared" si="3"/>
        <v>30. 09. 2023</v>
      </c>
      <c r="BM14" s="36">
        <v>45199</v>
      </c>
      <c r="BN14" s="36" t="str">
        <f t="shared" si="4"/>
        <v>30. 09. 2023</v>
      </c>
      <c r="BO14" s="36">
        <v>45249</v>
      </c>
      <c r="BP14" s="36" t="str">
        <f t="shared" si="12"/>
        <v>19. 11. 2023</v>
      </c>
      <c r="BQ14" s="32" t="s">
        <v>209</v>
      </c>
      <c r="BR14" s="37">
        <v>68400</v>
      </c>
      <c r="BS14" s="37" t="e">
        <f t="shared" si="5"/>
        <v>#VALUE!</v>
      </c>
      <c r="BT14" s="52">
        <v>30000</v>
      </c>
      <c r="BU14" s="86" t="e">
        <f t="shared" si="6"/>
        <v>#VALUE!</v>
      </c>
      <c r="BV14" s="129" t="s">
        <v>1860</v>
      </c>
      <c r="BW14" s="126" t="s">
        <v>1811</v>
      </c>
      <c r="BX14" s="37">
        <v>82100</v>
      </c>
      <c r="BY14" s="37" t="e">
        <f t="shared" si="7"/>
        <v>#VALUE!</v>
      </c>
      <c r="BZ14" s="39">
        <v>0.43859999999999999</v>
      </c>
      <c r="CA14" s="69" t="s">
        <v>1764</v>
      </c>
      <c r="CB14" s="39">
        <v>0.56140000000000001</v>
      </c>
      <c r="CC14" s="128" t="s">
        <v>1825</v>
      </c>
      <c r="CD14" s="99">
        <v>6400</v>
      </c>
      <c r="CE14" s="99" t="e">
        <f t="shared" si="8"/>
        <v>#VALUE!</v>
      </c>
      <c r="CF14" s="99">
        <v>47500</v>
      </c>
      <c r="CG14" s="99" t="e">
        <f t="shared" si="9"/>
        <v>#VALUE!</v>
      </c>
      <c r="CH14" s="99">
        <v>14500</v>
      </c>
      <c r="CI14" s="99" t="e">
        <f t="shared" si="10"/>
        <v>#VALUE!</v>
      </c>
      <c r="CJ14" s="99" t="e">
        <f t="shared" si="11"/>
        <v>#VALUE!</v>
      </c>
      <c r="CK14" s="37">
        <v>142100</v>
      </c>
      <c r="CL14" s="49"/>
    </row>
    <row r="15" spans="1:90" ht="30" customHeight="1" x14ac:dyDescent="0.25">
      <c r="A15" s="84" t="s">
        <v>963</v>
      </c>
      <c r="B15" s="118">
        <v>1791</v>
      </c>
      <c r="C15" s="62">
        <v>4230460</v>
      </c>
      <c r="D15" s="97">
        <v>526</v>
      </c>
      <c r="E15" s="62">
        <v>0</v>
      </c>
      <c r="F15" s="62">
        <v>7</v>
      </c>
      <c r="G15" s="62">
        <v>640</v>
      </c>
      <c r="H15" s="62">
        <v>11</v>
      </c>
      <c r="I15" s="62">
        <v>0</v>
      </c>
      <c r="J15" s="80">
        <f t="shared" si="0"/>
        <v>6.9</v>
      </c>
      <c r="K15" s="53" t="str">
        <f t="shared" si="13"/>
        <v>6,9</v>
      </c>
      <c r="L15" s="93" t="s">
        <v>1698</v>
      </c>
      <c r="M15" s="89" t="s">
        <v>1698</v>
      </c>
      <c r="N15" s="35" t="s">
        <v>1716</v>
      </c>
      <c r="O15" s="32" t="s">
        <v>967</v>
      </c>
      <c r="P15" s="31" t="s">
        <v>962</v>
      </c>
      <c r="Q15" s="32" t="s">
        <v>70</v>
      </c>
      <c r="R15" s="32" t="s">
        <v>964</v>
      </c>
      <c r="S15" s="33">
        <v>881</v>
      </c>
      <c r="T15" s="31" t="s">
        <v>965</v>
      </c>
      <c r="U15" s="32">
        <v>46822</v>
      </c>
      <c r="V15" s="32" t="str">
        <f t="shared" si="2"/>
        <v>46 822</v>
      </c>
      <c r="W15" s="32" t="str">
        <f t="shared" si="1"/>
        <v>nábřeží Obránců míru 881, 46 822, Železný Brod</v>
      </c>
      <c r="X15" s="69" t="s">
        <v>1659</v>
      </c>
      <c r="Y15" s="32"/>
      <c r="Z15" s="32">
        <v>0</v>
      </c>
      <c r="AA15" s="32">
        <v>0</v>
      </c>
      <c r="AB15" s="32" t="s">
        <v>967</v>
      </c>
      <c r="AC15" s="32"/>
      <c r="AD15" s="32" t="s">
        <v>806</v>
      </c>
      <c r="AE15" s="32" t="s">
        <v>968</v>
      </c>
      <c r="AF15" s="88" t="s">
        <v>969</v>
      </c>
      <c r="AG15" s="32" t="s">
        <v>970</v>
      </c>
      <c r="AH15" s="32" t="s">
        <v>971</v>
      </c>
      <c r="AI15" s="32"/>
      <c r="AJ15" s="32" t="s">
        <v>972</v>
      </c>
      <c r="AK15" s="32" t="s">
        <v>973</v>
      </c>
      <c r="AL15" s="88" t="s">
        <v>974</v>
      </c>
      <c r="AM15" s="32" t="s">
        <v>975</v>
      </c>
      <c r="AN15" s="32" t="s">
        <v>700</v>
      </c>
      <c r="AO15" s="32"/>
      <c r="AP15" s="32"/>
      <c r="AQ15" s="32"/>
      <c r="AR15" s="32"/>
      <c r="AS15" s="34"/>
      <c r="AT15" s="32"/>
      <c r="AU15" s="32"/>
      <c r="AV15" s="32"/>
      <c r="AW15" s="32"/>
      <c r="AX15" s="32"/>
      <c r="AY15" s="31" t="s">
        <v>962</v>
      </c>
      <c r="AZ15" s="32" t="s">
        <v>976</v>
      </c>
      <c r="BA15" s="31" t="s">
        <v>977</v>
      </c>
      <c r="BB15" s="32" t="s">
        <v>116</v>
      </c>
      <c r="BC15" s="32" t="s">
        <v>91</v>
      </c>
      <c r="BD15" s="35">
        <v>160</v>
      </c>
      <c r="BE15" s="32"/>
      <c r="BF15" s="32"/>
      <c r="BG15" s="32"/>
      <c r="BH15" s="32"/>
      <c r="BI15" s="32"/>
      <c r="BJ15" s="32"/>
      <c r="BK15" s="36">
        <v>44941</v>
      </c>
      <c r="BL15" s="36" t="str">
        <f t="shared" si="3"/>
        <v>15. 01. 2023</v>
      </c>
      <c r="BM15" s="36">
        <v>45169</v>
      </c>
      <c r="BN15" s="36" t="str">
        <f t="shared" si="4"/>
        <v>31. 08. 2023</v>
      </c>
      <c r="BO15" s="36">
        <v>45219</v>
      </c>
      <c r="BP15" s="36" t="str">
        <f t="shared" si="12"/>
        <v>20. 10. 2023</v>
      </c>
      <c r="BQ15" s="32" t="s">
        <v>965</v>
      </c>
      <c r="BR15" s="85">
        <v>80000</v>
      </c>
      <c r="BS15" s="37" t="e">
        <f t="shared" si="5"/>
        <v>#VALUE!</v>
      </c>
      <c r="BT15" s="52">
        <v>40000</v>
      </c>
      <c r="BU15" s="86" t="e">
        <f t="shared" si="6"/>
        <v>#VALUE!</v>
      </c>
      <c r="BV15" s="129" t="s">
        <v>1863</v>
      </c>
      <c r="BW15" s="126" t="s">
        <v>1811</v>
      </c>
      <c r="BX15" s="37">
        <v>40000</v>
      </c>
      <c r="BY15" s="37" t="e">
        <f t="shared" si="7"/>
        <v>#VALUE!</v>
      </c>
      <c r="BZ15" s="39">
        <v>0.5</v>
      </c>
      <c r="CA15" s="69" t="s">
        <v>1755</v>
      </c>
      <c r="CB15" s="39">
        <v>0.5</v>
      </c>
      <c r="CC15" s="128" t="s">
        <v>1755</v>
      </c>
      <c r="CD15" s="99">
        <v>48000</v>
      </c>
      <c r="CE15" s="99" t="e">
        <f t="shared" si="8"/>
        <v>#VALUE!</v>
      </c>
      <c r="CF15" s="99">
        <v>14000</v>
      </c>
      <c r="CG15" s="99" t="e">
        <f t="shared" si="9"/>
        <v>#VALUE!</v>
      </c>
      <c r="CH15" s="99">
        <v>18000</v>
      </c>
      <c r="CI15" s="99" t="e">
        <f t="shared" si="10"/>
        <v>#VALUE!</v>
      </c>
      <c r="CJ15" s="99" t="e">
        <f t="shared" si="11"/>
        <v>#VALUE!</v>
      </c>
      <c r="CK15" s="37">
        <v>90000</v>
      </c>
      <c r="CL15" s="40" t="s">
        <v>1740</v>
      </c>
    </row>
    <row r="16" spans="1:90" ht="30" customHeight="1" x14ac:dyDescent="0.25">
      <c r="A16" s="84" t="s">
        <v>552</v>
      </c>
      <c r="B16" s="118">
        <v>1792</v>
      </c>
      <c r="C16" s="62">
        <v>4230461</v>
      </c>
      <c r="D16" s="62">
        <v>527</v>
      </c>
      <c r="E16" s="62">
        <v>0</v>
      </c>
      <c r="F16" s="62">
        <v>7</v>
      </c>
      <c r="G16" s="62">
        <v>804</v>
      </c>
      <c r="H16" s="62">
        <v>13</v>
      </c>
      <c r="I16" s="62">
        <v>0</v>
      </c>
      <c r="J16" s="80">
        <f t="shared" si="0"/>
        <v>7.9</v>
      </c>
      <c r="K16" s="53" t="str">
        <f t="shared" si="13"/>
        <v>7,9</v>
      </c>
      <c r="L16" s="89" t="s">
        <v>1698</v>
      </c>
      <c r="M16" s="89" t="s">
        <v>1698</v>
      </c>
      <c r="N16" s="32" t="s">
        <v>557</v>
      </c>
      <c r="O16" s="32" t="s">
        <v>557</v>
      </c>
      <c r="P16" s="31" t="s">
        <v>551</v>
      </c>
      <c r="Q16" s="32" t="s">
        <v>70</v>
      </c>
      <c r="R16" s="32" t="s">
        <v>553</v>
      </c>
      <c r="S16" s="33" t="s">
        <v>554</v>
      </c>
      <c r="T16" s="31" t="s">
        <v>209</v>
      </c>
      <c r="U16" s="32">
        <v>46602</v>
      </c>
      <c r="V16" s="32" t="str">
        <f t="shared" si="2"/>
        <v>46 602</v>
      </c>
      <c r="W16" s="32" t="str">
        <f t="shared" si="1"/>
        <v>Skelná  3484/51, 46 602, Jablonec nad Nisou</v>
      </c>
      <c r="X16" s="69" t="s">
        <v>1649</v>
      </c>
      <c r="Y16" s="32" t="s">
        <v>556</v>
      </c>
      <c r="Z16" s="32">
        <v>0</v>
      </c>
      <c r="AA16" s="32">
        <v>0</v>
      </c>
      <c r="AB16" s="32" t="s">
        <v>557</v>
      </c>
      <c r="AC16" s="32" t="s">
        <v>102</v>
      </c>
      <c r="AD16" s="32" t="s">
        <v>335</v>
      </c>
      <c r="AE16" s="32" t="s">
        <v>558</v>
      </c>
      <c r="AF16" s="32" t="s">
        <v>559</v>
      </c>
      <c r="AG16" s="32" t="s">
        <v>560</v>
      </c>
      <c r="AH16" s="32" t="s">
        <v>561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4"/>
      <c r="AT16" s="32"/>
      <c r="AU16" s="32"/>
      <c r="AV16" s="32"/>
      <c r="AW16" s="32"/>
      <c r="AX16" s="32"/>
      <c r="AY16" s="31" t="s">
        <v>551</v>
      </c>
      <c r="AZ16" s="32" t="s">
        <v>562</v>
      </c>
      <c r="BA16" s="31" t="s">
        <v>563</v>
      </c>
      <c r="BB16" s="32" t="s">
        <v>116</v>
      </c>
      <c r="BC16" s="32" t="s">
        <v>91</v>
      </c>
      <c r="BD16" s="35">
        <v>201</v>
      </c>
      <c r="BE16" s="32"/>
      <c r="BF16" s="32"/>
      <c r="BG16" s="32"/>
      <c r="BH16" s="32"/>
      <c r="BI16" s="32"/>
      <c r="BJ16" s="32"/>
      <c r="BK16" s="36">
        <v>44927</v>
      </c>
      <c r="BL16" s="36" t="str">
        <f t="shared" si="3"/>
        <v>01. 01. 2023</v>
      </c>
      <c r="BM16" s="36">
        <v>45291</v>
      </c>
      <c r="BN16" s="36" t="str">
        <f t="shared" si="4"/>
        <v>31. 12. 2023</v>
      </c>
      <c r="BO16" s="36">
        <v>45341</v>
      </c>
      <c r="BP16" s="36" t="str">
        <f t="shared" si="12"/>
        <v>19. 02. 2024</v>
      </c>
      <c r="BQ16" s="32" t="s">
        <v>209</v>
      </c>
      <c r="BR16" s="85">
        <v>230000</v>
      </c>
      <c r="BS16" s="37" t="e">
        <f t="shared" si="5"/>
        <v>#VALUE!</v>
      </c>
      <c r="BT16" s="52">
        <v>115000</v>
      </c>
      <c r="BU16" s="86" t="e">
        <f t="shared" si="6"/>
        <v>#VALUE!</v>
      </c>
      <c r="BV16" s="129" t="s">
        <v>1864</v>
      </c>
      <c r="BW16" s="126" t="s">
        <v>1885</v>
      </c>
      <c r="BX16" s="37">
        <v>115000</v>
      </c>
      <c r="BY16" s="37" t="e">
        <f t="shared" si="7"/>
        <v>#VALUE!</v>
      </c>
      <c r="BZ16" s="39">
        <v>0.5</v>
      </c>
      <c r="CA16" s="69" t="s">
        <v>1755</v>
      </c>
      <c r="CB16" s="39">
        <v>0.5</v>
      </c>
      <c r="CC16" s="128" t="s">
        <v>1755</v>
      </c>
      <c r="CD16" s="99">
        <v>80000</v>
      </c>
      <c r="CE16" s="99" t="e">
        <f t="shared" si="8"/>
        <v>#VALUE!</v>
      </c>
      <c r="CF16" s="99">
        <v>90000</v>
      </c>
      <c r="CG16" s="99" t="e">
        <f t="shared" si="9"/>
        <v>#VALUE!</v>
      </c>
      <c r="CH16" s="99">
        <v>60000</v>
      </c>
      <c r="CI16" s="99" t="e">
        <f t="shared" si="10"/>
        <v>#VALUE!</v>
      </c>
      <c r="CJ16" s="99" t="e">
        <f t="shared" si="11"/>
        <v>#VALUE!</v>
      </c>
      <c r="CK16" s="37">
        <v>260000</v>
      </c>
    </row>
    <row r="17" spans="1:89" ht="30" customHeight="1" x14ac:dyDescent="0.25">
      <c r="A17" s="30" t="s">
        <v>151</v>
      </c>
      <c r="B17" s="117">
        <v>1793</v>
      </c>
      <c r="C17" s="62">
        <v>4230462</v>
      </c>
      <c r="D17" s="62">
        <v>528</v>
      </c>
      <c r="E17" s="62">
        <v>0</v>
      </c>
      <c r="F17" s="62">
        <v>7</v>
      </c>
      <c r="G17" s="62">
        <v>96</v>
      </c>
      <c r="H17" s="62">
        <v>2</v>
      </c>
      <c r="I17" s="62">
        <v>15</v>
      </c>
      <c r="J17" s="80">
        <f t="shared" si="0"/>
        <v>3.9000000000000004</v>
      </c>
      <c r="K17" s="53" t="str">
        <f t="shared" si="13"/>
        <v>3,9</v>
      </c>
      <c r="L17" s="89" t="s">
        <v>1699</v>
      </c>
      <c r="M17" s="89" t="s">
        <v>1698</v>
      </c>
      <c r="N17" s="32" t="s">
        <v>156</v>
      </c>
      <c r="O17" s="32" t="s">
        <v>156</v>
      </c>
      <c r="P17" s="31" t="s">
        <v>150</v>
      </c>
      <c r="Q17" s="32" t="s">
        <v>70</v>
      </c>
      <c r="R17" s="32" t="s">
        <v>152</v>
      </c>
      <c r="S17" s="33" t="s">
        <v>153</v>
      </c>
      <c r="T17" s="31" t="s">
        <v>93</v>
      </c>
      <c r="U17" s="32">
        <v>46001</v>
      </c>
      <c r="V17" s="32" t="str">
        <f t="shared" si="2"/>
        <v>46 001</v>
      </c>
      <c r="W17" s="32" t="str">
        <f t="shared" si="1"/>
        <v>Londýnská 108/3, 46 001, Liberec</v>
      </c>
      <c r="X17" s="69" t="s">
        <v>1677</v>
      </c>
      <c r="Y17" s="32"/>
      <c r="Z17" s="32">
        <v>0</v>
      </c>
      <c r="AA17" s="32">
        <v>0</v>
      </c>
      <c r="AB17" s="32" t="s">
        <v>156</v>
      </c>
      <c r="AC17" s="32"/>
      <c r="AD17" s="32" t="s">
        <v>157</v>
      </c>
      <c r="AE17" s="32" t="s">
        <v>158</v>
      </c>
      <c r="AF17" s="32" t="s">
        <v>159</v>
      </c>
      <c r="AG17" s="32" t="s">
        <v>160</v>
      </c>
      <c r="AH17" s="32" t="s">
        <v>161</v>
      </c>
      <c r="AI17" s="32"/>
      <c r="AJ17" s="32"/>
      <c r="AK17" s="32"/>
      <c r="AL17" s="32"/>
      <c r="AM17" s="32"/>
      <c r="AN17" s="32"/>
      <c r="AO17" s="32"/>
      <c r="AP17" s="32" t="s">
        <v>162</v>
      </c>
      <c r="AQ17" s="32" t="s">
        <v>163</v>
      </c>
      <c r="AR17" s="32" t="s">
        <v>164</v>
      </c>
      <c r="AS17" s="34">
        <v>721078519</v>
      </c>
      <c r="AT17" s="32" t="s">
        <v>165</v>
      </c>
      <c r="AU17" s="32" t="s">
        <v>166</v>
      </c>
      <c r="AV17" s="32" t="s">
        <v>167</v>
      </c>
      <c r="AW17" s="32" t="s">
        <v>93</v>
      </c>
      <c r="AX17" s="32">
        <v>46001</v>
      </c>
      <c r="AY17" s="31" t="s">
        <v>150</v>
      </c>
      <c r="AZ17" s="32" t="s">
        <v>168</v>
      </c>
      <c r="BA17" s="31" t="s">
        <v>169</v>
      </c>
      <c r="BB17" s="32" t="s">
        <v>116</v>
      </c>
      <c r="BC17" s="32" t="s">
        <v>91</v>
      </c>
      <c r="BD17" s="35">
        <v>96</v>
      </c>
      <c r="BE17" s="32"/>
      <c r="BF17" s="32"/>
      <c r="BG17" s="32"/>
      <c r="BH17" s="32"/>
      <c r="BI17" s="32"/>
      <c r="BJ17" s="32"/>
      <c r="BK17" s="36">
        <v>44927</v>
      </c>
      <c r="BL17" s="36" t="str">
        <f t="shared" si="3"/>
        <v>01. 01. 2023</v>
      </c>
      <c r="BM17" s="36">
        <v>45291</v>
      </c>
      <c r="BN17" s="36" t="str">
        <f t="shared" si="4"/>
        <v>31. 12. 2023</v>
      </c>
      <c r="BO17" s="36">
        <v>45341</v>
      </c>
      <c r="BP17" s="36" t="str">
        <f t="shared" si="12"/>
        <v>19. 02. 2024</v>
      </c>
      <c r="BQ17" s="32" t="s">
        <v>93</v>
      </c>
      <c r="BR17" s="37">
        <v>100000</v>
      </c>
      <c r="BS17" s="37" t="e">
        <f t="shared" si="5"/>
        <v>#VALUE!</v>
      </c>
      <c r="BT17" s="52">
        <v>50000</v>
      </c>
      <c r="BU17" s="86" t="e">
        <f t="shared" si="6"/>
        <v>#VALUE!</v>
      </c>
      <c r="BV17" s="129" t="s">
        <v>1865</v>
      </c>
      <c r="BW17" s="126" t="s">
        <v>1811</v>
      </c>
      <c r="BX17" s="37">
        <v>50000</v>
      </c>
      <c r="BY17" s="37" t="e">
        <f t="shared" si="7"/>
        <v>#VALUE!</v>
      </c>
      <c r="BZ17" s="39">
        <v>0.5</v>
      </c>
      <c r="CA17" s="69" t="s">
        <v>1755</v>
      </c>
      <c r="CB17" s="39">
        <v>0.5</v>
      </c>
      <c r="CC17" s="128" t="s">
        <v>1755</v>
      </c>
      <c r="CD17" s="99">
        <v>35000</v>
      </c>
      <c r="CE17" s="99" t="e">
        <f t="shared" si="8"/>
        <v>#VALUE!</v>
      </c>
      <c r="CF17" s="99">
        <v>40000</v>
      </c>
      <c r="CG17" s="99" t="e">
        <f t="shared" si="9"/>
        <v>#VALUE!</v>
      </c>
      <c r="CH17" s="99">
        <v>25000</v>
      </c>
      <c r="CI17" s="99" t="e">
        <f t="shared" si="10"/>
        <v>#VALUE!</v>
      </c>
      <c r="CJ17" s="99" t="e">
        <f t="shared" si="11"/>
        <v>#VALUE!</v>
      </c>
      <c r="CK17" s="37">
        <v>100000</v>
      </c>
    </row>
    <row r="18" spans="1:89" ht="30" customHeight="1" x14ac:dyDescent="0.25">
      <c r="A18" s="30" t="s">
        <v>876</v>
      </c>
      <c r="B18" s="117">
        <v>1794</v>
      </c>
      <c r="C18" s="62">
        <v>4230463</v>
      </c>
      <c r="D18" s="62">
        <v>529</v>
      </c>
      <c r="E18" s="62">
        <v>0</v>
      </c>
      <c r="F18" s="62">
        <v>7</v>
      </c>
      <c r="G18" s="62">
        <f>82*4</f>
        <v>328</v>
      </c>
      <c r="H18" s="62">
        <v>7</v>
      </c>
      <c r="I18" s="62">
        <v>0</v>
      </c>
      <c r="J18" s="80">
        <f t="shared" si="0"/>
        <v>4.9000000000000004</v>
      </c>
      <c r="K18" s="53" t="str">
        <f t="shared" si="13"/>
        <v>4,9</v>
      </c>
      <c r="L18" s="89" t="s">
        <v>1698</v>
      </c>
      <c r="M18" s="89" t="s">
        <v>1698</v>
      </c>
      <c r="N18" s="35" t="s">
        <v>879</v>
      </c>
      <c r="O18" s="32" t="s">
        <v>879</v>
      </c>
      <c r="P18" s="31" t="s">
        <v>875</v>
      </c>
      <c r="Q18" s="32" t="s">
        <v>70</v>
      </c>
      <c r="R18" s="32" t="s">
        <v>877</v>
      </c>
      <c r="S18" s="33">
        <v>2300</v>
      </c>
      <c r="T18" s="31" t="s">
        <v>193</v>
      </c>
      <c r="U18" s="32">
        <v>51101</v>
      </c>
      <c r="V18" s="32" t="str">
        <f t="shared" si="2"/>
        <v>51 101</v>
      </c>
      <c r="W18" s="32" t="str">
        <f t="shared" si="1"/>
        <v>Vojtěcha Maška 2300, 51 101, Turnov</v>
      </c>
      <c r="X18" s="69">
        <v>27003345</v>
      </c>
      <c r="Y18" s="32"/>
      <c r="Z18" s="32">
        <v>0</v>
      </c>
      <c r="AA18" s="32">
        <v>0</v>
      </c>
      <c r="AB18" s="32" t="s">
        <v>879</v>
      </c>
      <c r="AC18" s="32" t="s">
        <v>133</v>
      </c>
      <c r="AD18" s="32" t="s">
        <v>608</v>
      </c>
      <c r="AE18" s="32" t="s">
        <v>880</v>
      </c>
      <c r="AF18" s="32" t="s">
        <v>881</v>
      </c>
      <c r="AG18" s="32" t="s">
        <v>882</v>
      </c>
      <c r="AH18" s="32" t="s">
        <v>883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4"/>
      <c r="AT18" s="32"/>
      <c r="AU18" s="32"/>
      <c r="AV18" s="32"/>
      <c r="AW18" s="32"/>
      <c r="AX18" s="32"/>
      <c r="AY18" s="31" t="s">
        <v>875</v>
      </c>
      <c r="AZ18" s="32" t="s">
        <v>884</v>
      </c>
      <c r="BA18" s="31" t="s">
        <v>885</v>
      </c>
      <c r="BB18" s="32" t="s">
        <v>116</v>
      </c>
      <c r="BC18" s="32" t="s">
        <v>91</v>
      </c>
      <c r="BD18" s="35">
        <v>82</v>
      </c>
      <c r="BE18" s="32"/>
      <c r="BF18" s="32"/>
      <c r="BG18" s="32"/>
      <c r="BH18" s="32"/>
      <c r="BI18" s="32"/>
      <c r="BJ18" s="32"/>
      <c r="BK18" s="36">
        <v>44927</v>
      </c>
      <c r="BL18" s="36" t="str">
        <f t="shared" si="3"/>
        <v>01. 01. 2023</v>
      </c>
      <c r="BM18" s="36">
        <v>45291</v>
      </c>
      <c r="BN18" s="36" t="str">
        <f t="shared" si="4"/>
        <v>31. 12. 2023</v>
      </c>
      <c r="BO18" s="36">
        <v>45341</v>
      </c>
      <c r="BP18" s="36" t="str">
        <f t="shared" si="12"/>
        <v>19. 02. 2024</v>
      </c>
      <c r="BQ18" s="32" t="s">
        <v>193</v>
      </c>
      <c r="BR18" s="37">
        <v>72280</v>
      </c>
      <c r="BS18" s="37" t="e">
        <f t="shared" si="5"/>
        <v>#VALUE!</v>
      </c>
      <c r="BT18" s="52">
        <v>30000</v>
      </c>
      <c r="BU18" s="86" t="e">
        <f t="shared" si="6"/>
        <v>#VALUE!</v>
      </c>
      <c r="BV18" s="129" t="s">
        <v>1860</v>
      </c>
      <c r="BW18" s="126" t="s">
        <v>1811</v>
      </c>
      <c r="BX18" s="37">
        <v>42280</v>
      </c>
      <c r="BY18" s="37" t="e">
        <f t="shared" si="7"/>
        <v>#VALUE!</v>
      </c>
      <c r="BZ18" s="39">
        <v>0.41510000000000002</v>
      </c>
      <c r="CA18" s="69" t="s">
        <v>1765</v>
      </c>
      <c r="CB18" s="39">
        <v>0.58489999999999998</v>
      </c>
      <c r="CC18" s="128" t="s">
        <v>1826</v>
      </c>
      <c r="CD18" s="99">
        <v>8280</v>
      </c>
      <c r="CE18" s="99" t="e">
        <f t="shared" si="8"/>
        <v>#VALUE!</v>
      </c>
      <c r="CF18" s="99">
        <v>54000</v>
      </c>
      <c r="CG18" s="99" t="e">
        <f t="shared" si="9"/>
        <v>#VALUE!</v>
      </c>
      <c r="CH18" s="99">
        <v>10000</v>
      </c>
      <c r="CI18" s="99" t="e">
        <f t="shared" si="10"/>
        <v>#VALUE!</v>
      </c>
      <c r="CJ18" s="99" t="e">
        <f t="shared" si="11"/>
        <v>#VALUE!</v>
      </c>
      <c r="CK18" s="37">
        <v>72280</v>
      </c>
    </row>
    <row r="19" spans="1:89" ht="30" customHeight="1" x14ac:dyDescent="0.25">
      <c r="A19" s="30" t="s">
        <v>1254</v>
      </c>
      <c r="B19" s="117">
        <v>1795</v>
      </c>
      <c r="C19" s="62">
        <v>4230464</v>
      </c>
      <c r="D19" s="62">
        <v>530</v>
      </c>
      <c r="E19" s="62">
        <v>0</v>
      </c>
      <c r="F19" s="62">
        <v>15</v>
      </c>
      <c r="G19" s="62">
        <f>140*4</f>
        <v>560</v>
      </c>
      <c r="H19" s="62">
        <v>10</v>
      </c>
      <c r="I19" s="62">
        <v>0</v>
      </c>
      <c r="J19" s="80">
        <f t="shared" si="0"/>
        <v>8</v>
      </c>
      <c r="K19" s="53" t="str">
        <f t="shared" si="13"/>
        <v>8,0</v>
      </c>
      <c r="L19" s="89" t="s">
        <v>1698</v>
      </c>
      <c r="M19" s="89" t="s">
        <v>1698</v>
      </c>
      <c r="N19" s="32" t="s">
        <v>1257</v>
      </c>
      <c r="O19" s="32" t="s">
        <v>1257</v>
      </c>
      <c r="P19" s="31" t="s">
        <v>1253</v>
      </c>
      <c r="Q19" s="32" t="s">
        <v>70</v>
      </c>
      <c r="R19" s="32" t="s">
        <v>1255</v>
      </c>
      <c r="S19" s="33">
        <v>2690</v>
      </c>
      <c r="T19" s="31" t="s">
        <v>460</v>
      </c>
      <c r="U19" s="32">
        <v>47001</v>
      </c>
      <c r="V19" s="32" t="str">
        <f t="shared" si="2"/>
        <v>47 001</v>
      </c>
      <c r="W19" s="32" t="str">
        <f t="shared" si="1"/>
        <v>Barvířská  2690, 47 001, Česká Lípa</v>
      </c>
      <c r="X19" s="69">
        <v>46750444</v>
      </c>
      <c r="Y19" s="32"/>
      <c r="Z19" s="32">
        <v>0</v>
      </c>
      <c r="AA19" s="32">
        <v>0</v>
      </c>
      <c r="AB19" s="32" t="s">
        <v>1257</v>
      </c>
      <c r="AC19" s="32"/>
      <c r="AD19" s="32" t="s">
        <v>335</v>
      </c>
      <c r="AE19" s="32" t="s">
        <v>1258</v>
      </c>
      <c r="AF19" s="32" t="s">
        <v>1259</v>
      </c>
      <c r="AG19" s="32" t="s">
        <v>1260</v>
      </c>
      <c r="AH19" s="32" t="s">
        <v>161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4"/>
      <c r="AT19" s="32"/>
      <c r="AU19" s="32"/>
      <c r="AV19" s="32"/>
      <c r="AW19" s="32"/>
      <c r="AX19" s="32"/>
      <c r="AY19" s="31" t="s">
        <v>1253</v>
      </c>
      <c r="AZ19" s="32" t="s">
        <v>1261</v>
      </c>
      <c r="BA19" s="31" t="s">
        <v>1262</v>
      </c>
      <c r="BB19" s="32" t="s">
        <v>116</v>
      </c>
      <c r="BC19" s="32" t="s">
        <v>91</v>
      </c>
      <c r="BD19" s="35">
        <v>140</v>
      </c>
      <c r="BE19" s="32"/>
      <c r="BF19" s="32"/>
      <c r="BG19" s="32"/>
      <c r="BH19" s="32"/>
      <c r="BI19" s="32"/>
      <c r="BJ19" s="32"/>
      <c r="BK19" s="36">
        <v>44927</v>
      </c>
      <c r="BL19" s="36" t="str">
        <f t="shared" si="3"/>
        <v>01. 01. 2023</v>
      </c>
      <c r="BM19" s="36">
        <v>45291</v>
      </c>
      <c r="BN19" s="36" t="str">
        <f t="shared" si="4"/>
        <v>31. 12. 2023</v>
      </c>
      <c r="BO19" s="36">
        <v>45341</v>
      </c>
      <c r="BP19" s="36" t="str">
        <f t="shared" si="12"/>
        <v>19. 02. 2024</v>
      </c>
      <c r="BQ19" s="32" t="s">
        <v>460</v>
      </c>
      <c r="BR19" s="37">
        <v>100000</v>
      </c>
      <c r="BS19" s="37" t="e">
        <f t="shared" si="5"/>
        <v>#VALUE!</v>
      </c>
      <c r="BT19" s="52">
        <v>30000</v>
      </c>
      <c r="BU19" s="86" t="e">
        <f t="shared" si="6"/>
        <v>#VALUE!</v>
      </c>
      <c r="BV19" s="129" t="s">
        <v>1860</v>
      </c>
      <c r="BW19" s="126" t="s">
        <v>1811</v>
      </c>
      <c r="BX19" s="37">
        <v>70000</v>
      </c>
      <c r="BY19" s="37" t="e">
        <f t="shared" si="7"/>
        <v>#VALUE!</v>
      </c>
      <c r="BZ19" s="39">
        <v>0.3</v>
      </c>
      <c r="CA19" s="69" t="s">
        <v>1757</v>
      </c>
      <c r="CB19" s="39">
        <v>0.7</v>
      </c>
      <c r="CC19" s="128" t="s">
        <v>1766</v>
      </c>
      <c r="CD19" s="99">
        <v>30000</v>
      </c>
      <c r="CE19" s="99" t="e">
        <f t="shared" si="8"/>
        <v>#VALUE!</v>
      </c>
      <c r="CF19" s="99">
        <v>40000</v>
      </c>
      <c r="CG19" s="99" t="e">
        <f t="shared" si="9"/>
        <v>#VALUE!</v>
      </c>
      <c r="CH19" s="99">
        <v>30000</v>
      </c>
      <c r="CI19" s="99" t="e">
        <f t="shared" si="10"/>
        <v>#VALUE!</v>
      </c>
      <c r="CJ19" s="99" t="e">
        <f t="shared" si="11"/>
        <v>#VALUE!</v>
      </c>
      <c r="CK19" s="37">
        <v>100000</v>
      </c>
    </row>
    <row r="20" spans="1:89" ht="30" customHeight="1" x14ac:dyDescent="0.25">
      <c r="A20" s="30" t="s">
        <v>1526</v>
      </c>
      <c r="B20" s="117">
        <v>1796</v>
      </c>
      <c r="C20" s="62">
        <v>4230465</v>
      </c>
      <c r="D20" s="62">
        <v>531</v>
      </c>
      <c r="E20" s="62">
        <v>0</v>
      </c>
      <c r="F20" s="62">
        <v>0</v>
      </c>
      <c r="G20" s="62">
        <v>30</v>
      </c>
      <c r="H20" s="62">
        <v>1</v>
      </c>
      <c r="I20" s="62">
        <v>15</v>
      </c>
      <c r="J20" s="80">
        <f t="shared" si="0"/>
        <v>2</v>
      </c>
      <c r="K20" s="53" t="str">
        <f t="shared" si="13"/>
        <v>2,0</v>
      </c>
      <c r="L20" s="89" t="s">
        <v>1698</v>
      </c>
      <c r="M20" s="89" t="s">
        <v>1698</v>
      </c>
      <c r="N20" s="90" t="s">
        <v>1722</v>
      </c>
      <c r="O20" s="32" t="s">
        <v>1722</v>
      </c>
      <c r="P20" s="31" t="s">
        <v>1525</v>
      </c>
      <c r="Q20" s="32" t="s">
        <v>70</v>
      </c>
      <c r="R20" s="32" t="s">
        <v>406</v>
      </c>
      <c r="S20" s="33">
        <v>818</v>
      </c>
      <c r="T20" s="31" t="s">
        <v>406</v>
      </c>
      <c r="U20" s="32">
        <v>46334</v>
      </c>
      <c r="V20" s="32" t="str">
        <f t="shared" si="2"/>
        <v>46 334</v>
      </c>
      <c r="W20" s="32" t="str">
        <f t="shared" si="1"/>
        <v>Hrádek nad Nisou 818, 46 334, Hrádek nad Nisou</v>
      </c>
      <c r="X20" s="69" t="s">
        <v>1681</v>
      </c>
      <c r="Y20" s="32"/>
      <c r="Z20" s="32">
        <v>0</v>
      </c>
      <c r="AA20" s="32">
        <v>0</v>
      </c>
      <c r="AB20" s="32" t="s">
        <v>1528</v>
      </c>
      <c r="AC20" s="32"/>
      <c r="AD20" s="32" t="s">
        <v>139</v>
      </c>
      <c r="AE20" s="32" t="s">
        <v>1529</v>
      </c>
      <c r="AF20" s="32" t="s">
        <v>1530</v>
      </c>
      <c r="AG20" s="32" t="s">
        <v>1531</v>
      </c>
      <c r="AH20" s="32" t="s">
        <v>161</v>
      </c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4"/>
      <c r="AT20" s="32"/>
      <c r="AU20" s="32" t="s">
        <v>1532</v>
      </c>
      <c r="AV20" s="32">
        <v>739</v>
      </c>
      <c r="AW20" s="32" t="s">
        <v>406</v>
      </c>
      <c r="AX20" s="32">
        <v>46334</v>
      </c>
      <c r="AY20" s="31" t="s">
        <v>1525</v>
      </c>
      <c r="AZ20" s="32" t="s">
        <v>1533</v>
      </c>
      <c r="BA20" s="31" t="s">
        <v>1534</v>
      </c>
      <c r="BB20" s="32" t="s">
        <v>116</v>
      </c>
      <c r="BC20" s="32" t="s">
        <v>91</v>
      </c>
      <c r="BD20" s="35">
        <v>30</v>
      </c>
      <c r="BE20" s="32"/>
      <c r="BF20" s="32"/>
      <c r="BG20" s="32"/>
      <c r="BH20" s="32"/>
      <c r="BI20" s="32"/>
      <c r="BJ20" s="32"/>
      <c r="BK20" s="36">
        <v>45108</v>
      </c>
      <c r="BL20" s="36" t="str">
        <f t="shared" si="3"/>
        <v>01. 07. 2023</v>
      </c>
      <c r="BM20" s="36">
        <v>45291</v>
      </c>
      <c r="BN20" s="36" t="str">
        <f t="shared" si="4"/>
        <v>31. 12. 2023</v>
      </c>
      <c r="BO20" s="36">
        <v>45341</v>
      </c>
      <c r="BP20" s="36" t="str">
        <f t="shared" si="12"/>
        <v>19. 02. 2024</v>
      </c>
      <c r="BQ20" s="32" t="s">
        <v>406</v>
      </c>
      <c r="BR20" s="37">
        <v>42860</v>
      </c>
      <c r="BS20" s="37" t="e">
        <f t="shared" si="5"/>
        <v>#VALUE!</v>
      </c>
      <c r="BT20" s="37">
        <v>30000</v>
      </c>
      <c r="BU20" s="86" t="e">
        <f t="shared" si="6"/>
        <v>#VALUE!</v>
      </c>
      <c r="BV20" s="129" t="s">
        <v>1860</v>
      </c>
      <c r="BW20" s="126" t="s">
        <v>1811</v>
      </c>
      <c r="BX20" s="37">
        <v>12860</v>
      </c>
      <c r="BY20" s="37" t="e">
        <f t="shared" si="7"/>
        <v>#VALUE!</v>
      </c>
      <c r="BZ20" s="39">
        <v>0.7</v>
      </c>
      <c r="CA20" s="69" t="s">
        <v>1766</v>
      </c>
      <c r="CB20" s="39">
        <v>0.3</v>
      </c>
      <c r="CC20" s="128" t="s">
        <v>1757</v>
      </c>
      <c r="CD20" s="99">
        <v>12860</v>
      </c>
      <c r="CE20" s="99" t="e">
        <f t="shared" si="8"/>
        <v>#VALUE!</v>
      </c>
      <c r="CF20" s="99">
        <v>13000</v>
      </c>
      <c r="CG20" s="99" t="e">
        <f t="shared" si="9"/>
        <v>#VALUE!</v>
      </c>
      <c r="CH20" s="99">
        <v>17000</v>
      </c>
      <c r="CI20" s="99" t="e">
        <f t="shared" si="10"/>
        <v>#VALUE!</v>
      </c>
      <c r="CJ20" s="99" t="e">
        <f t="shared" si="11"/>
        <v>#VALUE!</v>
      </c>
      <c r="CK20" s="37">
        <v>42860</v>
      </c>
    </row>
    <row r="21" spans="1:89" ht="30" customHeight="1" x14ac:dyDescent="0.25">
      <c r="A21" s="30" t="s">
        <v>1313</v>
      </c>
      <c r="B21" s="117">
        <v>1797</v>
      </c>
      <c r="C21" s="62">
        <v>4230466</v>
      </c>
      <c r="D21" s="62">
        <v>532</v>
      </c>
      <c r="E21" s="62">
        <v>0</v>
      </c>
      <c r="F21" s="62">
        <v>15</v>
      </c>
      <c r="G21" s="62">
        <f>30*2</f>
        <v>60</v>
      </c>
      <c r="H21" s="62">
        <v>2</v>
      </c>
      <c r="I21" s="62">
        <v>15</v>
      </c>
      <c r="J21" s="80">
        <f t="shared" si="0"/>
        <v>5.5</v>
      </c>
      <c r="K21" s="53" t="str">
        <f t="shared" si="13"/>
        <v>5,5</v>
      </c>
      <c r="L21" s="89" t="s">
        <v>1698</v>
      </c>
      <c r="M21" s="89" t="s">
        <v>1698</v>
      </c>
      <c r="N21" s="90" t="s">
        <v>1705</v>
      </c>
      <c r="O21" s="32" t="s">
        <v>1317</v>
      </c>
      <c r="P21" s="31" t="s">
        <v>1312</v>
      </c>
      <c r="Q21" s="32" t="s">
        <v>70</v>
      </c>
      <c r="R21" s="32" t="s">
        <v>1314</v>
      </c>
      <c r="S21" s="33">
        <v>9</v>
      </c>
      <c r="T21" s="31" t="s">
        <v>1315</v>
      </c>
      <c r="U21" s="32">
        <v>46331</v>
      </c>
      <c r="V21" s="32" t="str">
        <f t="shared" si="2"/>
        <v>46 331</v>
      </c>
      <c r="W21" s="32" t="str">
        <f t="shared" si="1"/>
        <v>Vysoká 9, 46 331, Chrastava</v>
      </c>
      <c r="X21" s="69" t="s">
        <v>1668</v>
      </c>
      <c r="Y21" s="32"/>
      <c r="Z21" s="32">
        <v>0</v>
      </c>
      <c r="AA21" s="32">
        <v>0</v>
      </c>
      <c r="AB21" s="32" t="s">
        <v>1317</v>
      </c>
      <c r="AC21" s="32" t="s">
        <v>1318</v>
      </c>
      <c r="AD21" s="32" t="s">
        <v>1319</v>
      </c>
      <c r="AE21" s="32" t="s">
        <v>1320</v>
      </c>
      <c r="AF21" s="32" t="s">
        <v>1321</v>
      </c>
      <c r="AG21" s="32" t="s">
        <v>1322</v>
      </c>
      <c r="AH21" s="32" t="s">
        <v>805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4"/>
      <c r="AT21" s="32"/>
      <c r="AU21" s="32"/>
      <c r="AV21" s="32"/>
      <c r="AW21" s="32"/>
      <c r="AX21" s="32"/>
      <c r="AY21" s="31" t="s">
        <v>1312</v>
      </c>
      <c r="AZ21" s="32" t="s">
        <v>1323</v>
      </c>
      <c r="BA21" s="31" t="s">
        <v>1324</v>
      </c>
      <c r="BB21" s="32" t="s">
        <v>116</v>
      </c>
      <c r="BC21" s="32" t="s">
        <v>91</v>
      </c>
      <c r="BD21" s="35">
        <v>30</v>
      </c>
      <c r="BE21" s="32"/>
      <c r="BF21" s="32"/>
      <c r="BG21" s="32"/>
      <c r="BH21" s="32"/>
      <c r="BI21" s="32"/>
      <c r="BJ21" s="32"/>
      <c r="BK21" s="36">
        <v>44927</v>
      </c>
      <c r="BL21" s="36" t="str">
        <f t="shared" si="3"/>
        <v>01. 01. 2023</v>
      </c>
      <c r="BM21" s="36">
        <v>45291</v>
      </c>
      <c r="BN21" s="36" t="str">
        <f t="shared" si="4"/>
        <v>31. 12. 2023</v>
      </c>
      <c r="BO21" s="36">
        <v>45341</v>
      </c>
      <c r="BP21" s="36" t="str">
        <f t="shared" si="12"/>
        <v>19. 02. 2024</v>
      </c>
      <c r="BQ21" s="32" t="s">
        <v>1315</v>
      </c>
      <c r="BR21" s="37">
        <v>220000</v>
      </c>
      <c r="BS21" s="37" t="e">
        <f t="shared" si="5"/>
        <v>#VALUE!</v>
      </c>
      <c r="BT21" s="52">
        <v>65000</v>
      </c>
      <c r="BU21" s="86" t="e">
        <f t="shared" si="6"/>
        <v>#VALUE!</v>
      </c>
      <c r="BV21" s="129" t="s">
        <v>1866</v>
      </c>
      <c r="BW21" s="126" t="s">
        <v>1885</v>
      </c>
      <c r="BX21" s="37">
        <v>155000</v>
      </c>
      <c r="BY21" s="37" t="e">
        <f t="shared" si="7"/>
        <v>#VALUE!</v>
      </c>
      <c r="BZ21" s="39">
        <v>0.29549999999999998</v>
      </c>
      <c r="CA21" s="69" t="s">
        <v>1767</v>
      </c>
      <c r="CB21" s="39">
        <v>0.70450000000000002</v>
      </c>
      <c r="CC21" s="128" t="s">
        <v>1827</v>
      </c>
      <c r="CD21" s="99">
        <v>30000</v>
      </c>
      <c r="CE21" s="99" t="e">
        <f t="shared" si="8"/>
        <v>#VALUE!</v>
      </c>
      <c r="CF21" s="99">
        <v>160000</v>
      </c>
      <c r="CG21" s="99" t="e">
        <f t="shared" si="9"/>
        <v>#VALUE!</v>
      </c>
      <c r="CH21" s="99">
        <v>30000</v>
      </c>
      <c r="CI21" s="99" t="e">
        <f t="shared" si="10"/>
        <v>#VALUE!</v>
      </c>
      <c r="CJ21" s="99" t="e">
        <f t="shared" si="11"/>
        <v>#VALUE!</v>
      </c>
      <c r="CK21" s="37">
        <v>220000</v>
      </c>
    </row>
    <row r="22" spans="1:89" ht="30" customHeight="1" x14ac:dyDescent="0.25">
      <c r="A22" s="84" t="s">
        <v>1563</v>
      </c>
      <c r="B22" s="118">
        <v>1798</v>
      </c>
      <c r="C22" s="62">
        <v>4230467</v>
      </c>
      <c r="D22" s="62">
        <v>533</v>
      </c>
      <c r="E22" s="62">
        <v>0</v>
      </c>
      <c r="F22" s="62">
        <v>15</v>
      </c>
      <c r="G22" s="62">
        <v>2400</v>
      </c>
      <c r="H22" s="62">
        <v>15</v>
      </c>
      <c r="I22" s="62">
        <v>7</v>
      </c>
      <c r="J22" s="80">
        <f t="shared" si="0"/>
        <v>11.2</v>
      </c>
      <c r="K22" s="53" t="e">
        <f>TEXT(J22,"0.0,0")</f>
        <v>#VALUE!</v>
      </c>
      <c r="L22" s="93" t="s">
        <v>1698</v>
      </c>
      <c r="M22" s="89" t="s">
        <v>1698</v>
      </c>
      <c r="N22" s="90" t="s">
        <v>1713</v>
      </c>
      <c r="O22" s="32" t="s">
        <v>589</v>
      </c>
      <c r="P22" s="31" t="s">
        <v>584</v>
      </c>
      <c r="Q22" s="32" t="s">
        <v>70</v>
      </c>
      <c r="R22" s="32" t="s">
        <v>586</v>
      </c>
      <c r="S22" s="33" t="s">
        <v>587</v>
      </c>
      <c r="T22" s="31" t="s">
        <v>209</v>
      </c>
      <c r="U22" s="32">
        <v>46606</v>
      </c>
      <c r="V22" s="32" t="str">
        <f t="shared" si="2"/>
        <v>46 606</v>
      </c>
      <c r="W22" s="32" t="str">
        <f t="shared" si="1"/>
        <v>Sokolovská 198/8, 46 606, Jablonec nad Nisou</v>
      </c>
      <c r="X22" s="69" t="s">
        <v>1630</v>
      </c>
      <c r="Y22" s="32"/>
      <c r="Z22" s="32">
        <v>0</v>
      </c>
      <c r="AA22" s="32">
        <v>0</v>
      </c>
      <c r="AB22" s="32" t="s">
        <v>589</v>
      </c>
      <c r="AC22" s="32"/>
      <c r="AD22" s="32" t="s">
        <v>590</v>
      </c>
      <c r="AE22" s="32" t="s">
        <v>455</v>
      </c>
      <c r="AF22" s="32" t="s">
        <v>591</v>
      </c>
      <c r="AG22" s="32" t="s">
        <v>592</v>
      </c>
      <c r="AH22" s="32" t="s">
        <v>165</v>
      </c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4"/>
      <c r="AT22" s="32"/>
      <c r="AU22" s="32"/>
      <c r="AV22" s="32"/>
      <c r="AW22" s="32"/>
      <c r="AX22" s="32"/>
      <c r="AY22" s="31" t="s">
        <v>584</v>
      </c>
      <c r="AZ22" s="32" t="s">
        <v>593</v>
      </c>
      <c r="BA22" s="31" t="s">
        <v>594</v>
      </c>
      <c r="BB22" s="32" t="s">
        <v>116</v>
      </c>
      <c r="BC22" s="32" t="s">
        <v>91</v>
      </c>
      <c r="BD22" s="35">
        <v>800</v>
      </c>
      <c r="BE22" s="32"/>
      <c r="BF22" s="32"/>
      <c r="BG22" s="32"/>
      <c r="BH22" s="32"/>
      <c r="BI22" s="32"/>
      <c r="BJ22" s="32"/>
      <c r="BK22" s="36">
        <v>44927</v>
      </c>
      <c r="BL22" s="36" t="str">
        <f t="shared" si="3"/>
        <v>01. 01. 2023</v>
      </c>
      <c r="BM22" s="36">
        <v>45199</v>
      </c>
      <c r="BN22" s="36" t="str">
        <f t="shared" si="4"/>
        <v>30. 09. 2023</v>
      </c>
      <c r="BO22" s="36">
        <v>45249</v>
      </c>
      <c r="BP22" s="36" t="str">
        <f t="shared" si="12"/>
        <v>19. 11. 2023</v>
      </c>
      <c r="BQ22" s="32" t="s">
        <v>209</v>
      </c>
      <c r="BR22" s="85">
        <v>396000</v>
      </c>
      <c r="BS22" s="37" t="e">
        <f t="shared" si="5"/>
        <v>#VALUE!</v>
      </c>
      <c r="BT22" s="52">
        <v>95515</v>
      </c>
      <c r="BU22" s="86" t="e">
        <f t="shared" si="6"/>
        <v>#VALUE!</v>
      </c>
      <c r="BV22" s="129" t="s">
        <v>1867</v>
      </c>
      <c r="BW22" s="126" t="s">
        <v>1885</v>
      </c>
      <c r="BX22" s="37">
        <v>300485</v>
      </c>
      <c r="BY22" s="37" t="e">
        <f t="shared" si="7"/>
        <v>#VALUE!</v>
      </c>
      <c r="BZ22" s="39">
        <v>0.2412</v>
      </c>
      <c r="CA22" s="69" t="s">
        <v>1768</v>
      </c>
      <c r="CB22" s="39">
        <v>0.75880000000000003</v>
      </c>
      <c r="CC22" s="128" t="s">
        <v>1828</v>
      </c>
      <c r="CD22" s="99">
        <v>30000</v>
      </c>
      <c r="CE22" s="99" t="e">
        <f t="shared" si="8"/>
        <v>#VALUE!</v>
      </c>
      <c r="CF22" s="99">
        <v>207600</v>
      </c>
      <c r="CG22" s="99" t="e">
        <f t="shared" si="9"/>
        <v>#VALUE!</v>
      </c>
      <c r="CH22" s="99">
        <v>158400</v>
      </c>
      <c r="CI22" s="99" t="e">
        <f t="shared" si="10"/>
        <v>#VALUE!</v>
      </c>
      <c r="CJ22" s="99" t="e">
        <f t="shared" si="11"/>
        <v>#VALUE!</v>
      </c>
      <c r="CK22" s="37">
        <v>456000</v>
      </c>
    </row>
    <row r="23" spans="1:89" ht="30" customHeight="1" x14ac:dyDescent="0.25">
      <c r="A23" s="30" t="s">
        <v>309</v>
      </c>
      <c r="B23" s="117">
        <v>1799</v>
      </c>
      <c r="C23" s="62">
        <v>4230468</v>
      </c>
      <c r="D23" s="62">
        <v>534</v>
      </c>
      <c r="E23" s="62">
        <v>0</v>
      </c>
      <c r="F23" s="62">
        <v>7</v>
      </c>
      <c r="G23" s="62">
        <v>2400</v>
      </c>
      <c r="H23" s="62">
        <v>15</v>
      </c>
      <c r="I23" s="62">
        <v>0</v>
      </c>
      <c r="J23" s="80">
        <f t="shared" si="0"/>
        <v>8.9</v>
      </c>
      <c r="K23" s="53" t="str">
        <f>TEXT(J23,"0,0")</f>
        <v>8,9</v>
      </c>
      <c r="L23" s="89" t="s">
        <v>1698</v>
      </c>
      <c r="M23" s="89" t="s">
        <v>1698</v>
      </c>
      <c r="N23" s="90" t="s">
        <v>1719</v>
      </c>
      <c r="O23" s="32" t="s">
        <v>314</v>
      </c>
      <c r="P23" s="31" t="s">
        <v>308</v>
      </c>
      <c r="Q23" s="32" t="s">
        <v>70</v>
      </c>
      <c r="R23" s="32" t="s">
        <v>310</v>
      </c>
      <c r="S23" s="33" t="s">
        <v>311</v>
      </c>
      <c r="T23" s="31" t="s">
        <v>209</v>
      </c>
      <c r="U23" s="32">
        <v>46601</v>
      </c>
      <c r="V23" s="32" t="str">
        <f t="shared" si="2"/>
        <v>46 601</v>
      </c>
      <c r="W23" s="32" t="str">
        <f t="shared" si="1"/>
        <v>Dr. Randy 4096/13, 46 601, Jablonec nad Nisou</v>
      </c>
      <c r="X23" s="69" t="s">
        <v>1642</v>
      </c>
      <c r="Y23" s="32" t="s">
        <v>313</v>
      </c>
      <c r="Z23" s="32">
        <v>1</v>
      </c>
      <c r="AA23" s="32">
        <v>0</v>
      </c>
      <c r="AB23" s="32" t="s">
        <v>314</v>
      </c>
      <c r="AC23" s="32"/>
      <c r="AD23" s="32" t="s">
        <v>315</v>
      </c>
      <c r="AE23" s="32" t="s">
        <v>316</v>
      </c>
      <c r="AF23" s="32" t="s">
        <v>317</v>
      </c>
      <c r="AG23" s="32" t="s">
        <v>318</v>
      </c>
      <c r="AH23" s="32" t="s">
        <v>161</v>
      </c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4"/>
      <c r="AT23" s="32"/>
      <c r="AU23" s="32"/>
      <c r="AV23" s="32"/>
      <c r="AW23" s="32"/>
      <c r="AX23" s="32"/>
      <c r="AY23" s="31" t="s">
        <v>308</v>
      </c>
      <c r="AZ23" s="32" t="s">
        <v>319</v>
      </c>
      <c r="BA23" s="31" t="s">
        <v>320</v>
      </c>
      <c r="BB23" s="32" t="s">
        <v>116</v>
      </c>
      <c r="BC23" s="32" t="s">
        <v>91</v>
      </c>
      <c r="BD23" s="35">
        <v>800</v>
      </c>
      <c r="BE23" s="32"/>
      <c r="BF23" s="32"/>
      <c r="BG23" s="32"/>
      <c r="BH23" s="32"/>
      <c r="BI23" s="32"/>
      <c r="BJ23" s="32"/>
      <c r="BK23" s="36">
        <v>44927</v>
      </c>
      <c r="BL23" s="36" t="str">
        <f t="shared" si="3"/>
        <v>01. 01. 2023</v>
      </c>
      <c r="BM23" s="36">
        <v>45291</v>
      </c>
      <c r="BN23" s="36" t="str">
        <f t="shared" si="4"/>
        <v>31. 12. 2023</v>
      </c>
      <c r="BO23" s="36">
        <v>45341</v>
      </c>
      <c r="BP23" s="36" t="str">
        <f t="shared" si="12"/>
        <v>19. 02. 2024</v>
      </c>
      <c r="BQ23" s="32" t="s">
        <v>321</v>
      </c>
      <c r="BR23" s="37">
        <v>450000</v>
      </c>
      <c r="BS23" s="37" t="e">
        <f t="shared" si="5"/>
        <v>#VALUE!</v>
      </c>
      <c r="BT23" s="52">
        <v>150000</v>
      </c>
      <c r="BU23" s="86" t="e">
        <f t="shared" si="6"/>
        <v>#VALUE!</v>
      </c>
      <c r="BV23" s="129" t="s">
        <v>1859</v>
      </c>
      <c r="BW23" s="126" t="s">
        <v>1885</v>
      </c>
      <c r="BX23" s="37">
        <v>300000</v>
      </c>
      <c r="BY23" s="37" t="e">
        <f t="shared" si="7"/>
        <v>#VALUE!</v>
      </c>
      <c r="BZ23" s="39">
        <v>0.33329999999999999</v>
      </c>
      <c r="CA23" s="69" t="s">
        <v>1769</v>
      </c>
      <c r="CB23" s="39">
        <v>0.66669999999999996</v>
      </c>
      <c r="CC23" s="128" t="s">
        <v>1770</v>
      </c>
      <c r="CD23" s="99">
        <v>5000</v>
      </c>
      <c r="CE23" s="99" t="e">
        <f t="shared" si="8"/>
        <v>#VALUE!</v>
      </c>
      <c r="CF23" s="99">
        <v>395000</v>
      </c>
      <c r="CG23" s="99" t="e">
        <f t="shared" si="9"/>
        <v>#VALUE!</v>
      </c>
      <c r="CH23" s="99">
        <v>50000</v>
      </c>
      <c r="CI23" s="99">
        <v>50000</v>
      </c>
      <c r="CJ23" s="99" t="e">
        <f t="shared" si="11"/>
        <v>#VALUE!</v>
      </c>
      <c r="CK23" s="37">
        <v>450000</v>
      </c>
    </row>
    <row r="24" spans="1:89" ht="30" customHeight="1" x14ac:dyDescent="0.25">
      <c r="A24" s="30" t="s">
        <v>1544</v>
      </c>
      <c r="B24" s="117">
        <v>1800</v>
      </c>
      <c r="C24" s="62">
        <v>4230469</v>
      </c>
      <c r="D24" s="62">
        <v>535</v>
      </c>
      <c r="E24" s="62">
        <v>0</v>
      </c>
      <c r="F24" s="62">
        <v>15</v>
      </c>
      <c r="G24" s="62">
        <f>280*4</f>
        <v>1120</v>
      </c>
      <c r="H24" s="62">
        <v>15</v>
      </c>
      <c r="I24" s="62">
        <v>15</v>
      </c>
      <c r="J24" s="80">
        <f t="shared" si="0"/>
        <v>12</v>
      </c>
      <c r="K24" s="53" t="e">
        <f>TEXT(J24,"0.0,0")</f>
        <v>#VALUE!</v>
      </c>
      <c r="L24" s="89" t="s">
        <v>1699</v>
      </c>
      <c r="M24" s="89" t="s">
        <v>1698</v>
      </c>
      <c r="N24" s="90" t="s">
        <v>1330</v>
      </c>
      <c r="O24" s="32" t="s">
        <v>1330</v>
      </c>
      <c r="P24" s="31" t="s">
        <v>1326</v>
      </c>
      <c r="Q24" s="32" t="s">
        <v>70</v>
      </c>
      <c r="R24" s="32" t="s">
        <v>422</v>
      </c>
      <c r="S24" s="33">
        <v>1174</v>
      </c>
      <c r="T24" s="31" t="s">
        <v>422</v>
      </c>
      <c r="U24" s="32">
        <v>51401</v>
      </c>
      <c r="V24" s="32" t="str">
        <f t="shared" si="2"/>
        <v>51 401</v>
      </c>
      <c r="W24" s="32" t="str">
        <f t="shared" si="1"/>
        <v>Jilemnice 1174, 51 401, Jilemnice</v>
      </c>
      <c r="X24" s="69" t="s">
        <v>1625</v>
      </c>
      <c r="Y24" s="32"/>
      <c r="Z24" s="32">
        <v>0</v>
      </c>
      <c r="AA24" s="32">
        <v>0</v>
      </c>
      <c r="AB24" s="32" t="s">
        <v>1330</v>
      </c>
      <c r="AC24" s="32" t="s">
        <v>212</v>
      </c>
      <c r="AD24" s="32" t="s">
        <v>395</v>
      </c>
      <c r="AE24" s="32" t="s">
        <v>1180</v>
      </c>
      <c r="AF24" s="32" t="s">
        <v>1331</v>
      </c>
      <c r="AG24" s="32" t="s">
        <v>1332</v>
      </c>
      <c r="AH24" s="32" t="s">
        <v>161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4"/>
      <c r="AT24" s="32"/>
      <c r="AU24" s="32"/>
      <c r="AV24" s="32"/>
      <c r="AW24" s="32"/>
      <c r="AX24" s="32"/>
      <c r="AY24" s="31" t="s">
        <v>1326</v>
      </c>
      <c r="AZ24" s="32" t="s">
        <v>1333</v>
      </c>
      <c r="BA24" s="31" t="s">
        <v>1334</v>
      </c>
      <c r="BB24" s="32" t="s">
        <v>116</v>
      </c>
      <c r="BC24" s="32" t="s">
        <v>91</v>
      </c>
      <c r="BD24" s="35">
        <v>280</v>
      </c>
      <c r="BE24" s="32"/>
      <c r="BF24" s="32"/>
      <c r="BG24" s="32"/>
      <c r="BH24" s="32"/>
      <c r="BI24" s="32"/>
      <c r="BJ24" s="32"/>
      <c r="BK24" s="36">
        <v>44927</v>
      </c>
      <c r="BL24" s="36" t="str">
        <f t="shared" si="3"/>
        <v>01. 01. 2023</v>
      </c>
      <c r="BM24" s="36">
        <v>45291</v>
      </c>
      <c r="BN24" s="36" t="str">
        <f t="shared" si="4"/>
        <v>31. 12. 2023</v>
      </c>
      <c r="BO24" s="36">
        <v>45341</v>
      </c>
      <c r="BP24" s="36" t="str">
        <f t="shared" si="12"/>
        <v>19. 02. 2024</v>
      </c>
      <c r="BQ24" s="32" t="s">
        <v>422</v>
      </c>
      <c r="BR24" s="37">
        <v>170000</v>
      </c>
      <c r="BS24" s="37" t="e">
        <f t="shared" si="5"/>
        <v>#VALUE!</v>
      </c>
      <c r="BT24" s="52">
        <v>50000</v>
      </c>
      <c r="BU24" s="86" t="e">
        <f t="shared" si="6"/>
        <v>#VALUE!</v>
      </c>
      <c r="BV24" s="129" t="s">
        <v>1865</v>
      </c>
      <c r="BW24" s="126" t="s">
        <v>1811</v>
      </c>
      <c r="BX24" s="37">
        <v>120000</v>
      </c>
      <c r="BY24" s="37" t="e">
        <f t="shared" si="7"/>
        <v>#VALUE!</v>
      </c>
      <c r="BZ24" s="39">
        <v>0.29409999999999997</v>
      </c>
      <c r="CA24" s="69" t="s">
        <v>1762</v>
      </c>
      <c r="CB24" s="39">
        <v>0.70589999999999997</v>
      </c>
      <c r="CC24" s="128" t="s">
        <v>1823</v>
      </c>
      <c r="CD24" s="99">
        <v>80000</v>
      </c>
      <c r="CE24" s="99" t="e">
        <f t="shared" si="8"/>
        <v>#VALUE!</v>
      </c>
      <c r="CF24" s="99">
        <v>50000</v>
      </c>
      <c r="CG24" s="99" t="e">
        <f t="shared" si="9"/>
        <v>#VALUE!</v>
      </c>
      <c r="CH24" s="99">
        <v>40000</v>
      </c>
      <c r="CI24" s="99" t="e">
        <f t="shared" si="10"/>
        <v>#VALUE!</v>
      </c>
      <c r="CJ24" s="99" t="e">
        <f t="shared" si="11"/>
        <v>#VALUE!</v>
      </c>
      <c r="CK24" s="37">
        <v>170000</v>
      </c>
    </row>
    <row r="25" spans="1:89" ht="30" customHeight="1" x14ac:dyDescent="0.25">
      <c r="A25" s="30" t="s">
        <v>710</v>
      </c>
      <c r="B25" s="117">
        <v>1801</v>
      </c>
      <c r="C25" s="62">
        <v>4230470</v>
      </c>
      <c r="D25" s="62">
        <v>536</v>
      </c>
      <c r="E25" s="62">
        <v>0</v>
      </c>
      <c r="F25" s="62">
        <v>0</v>
      </c>
      <c r="G25" s="62">
        <v>450</v>
      </c>
      <c r="H25" s="62">
        <v>9</v>
      </c>
      <c r="I25" s="62">
        <v>7</v>
      </c>
      <c r="J25" s="80">
        <f t="shared" si="0"/>
        <v>5.2</v>
      </c>
      <c r="K25" s="53" t="str">
        <f>TEXT(J25,"0,0")</f>
        <v>5,2</v>
      </c>
      <c r="L25" s="89" t="s">
        <v>1699</v>
      </c>
      <c r="M25" s="89" t="s">
        <v>1698</v>
      </c>
      <c r="N25" s="90"/>
      <c r="O25" s="32" t="s">
        <v>714</v>
      </c>
      <c r="P25" s="31" t="s">
        <v>709</v>
      </c>
      <c r="Q25" s="32" t="s">
        <v>70</v>
      </c>
      <c r="R25" s="32" t="s">
        <v>711</v>
      </c>
      <c r="S25" s="33" t="s">
        <v>712</v>
      </c>
      <c r="T25" s="31" t="s">
        <v>209</v>
      </c>
      <c r="U25" s="32">
        <v>46601</v>
      </c>
      <c r="V25" s="32" t="str">
        <f t="shared" si="2"/>
        <v>46 601</v>
      </c>
      <c r="W25" s="32" t="str">
        <f t="shared" si="1"/>
        <v>Lovecká 2096/34, 46 601, Jablonec nad Nisou</v>
      </c>
      <c r="X25" s="69" t="s">
        <v>1670</v>
      </c>
      <c r="Y25" s="32"/>
      <c r="Z25" s="32">
        <v>0</v>
      </c>
      <c r="AA25" s="32">
        <v>0</v>
      </c>
      <c r="AB25" s="32" t="s">
        <v>714</v>
      </c>
      <c r="AC25" s="32"/>
      <c r="AD25" s="32" t="s">
        <v>279</v>
      </c>
      <c r="AE25" s="32" t="s">
        <v>715</v>
      </c>
      <c r="AF25" s="32" t="s">
        <v>1696</v>
      </c>
      <c r="AG25" s="32" t="s">
        <v>716</v>
      </c>
      <c r="AH25" s="32" t="s">
        <v>199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4"/>
      <c r="AT25" s="32"/>
      <c r="AU25" s="32"/>
      <c r="AV25" s="32"/>
      <c r="AW25" s="32"/>
      <c r="AX25" s="32"/>
      <c r="AY25" s="31" t="s">
        <v>709</v>
      </c>
      <c r="AZ25" s="32" t="s">
        <v>717</v>
      </c>
      <c r="BA25" s="31" t="s">
        <v>718</v>
      </c>
      <c r="BB25" s="32" t="s">
        <v>116</v>
      </c>
      <c r="BC25" s="32" t="s">
        <v>91</v>
      </c>
      <c r="BD25" s="35">
        <v>150</v>
      </c>
      <c r="BE25" s="32"/>
      <c r="BF25" s="32"/>
      <c r="BG25" s="32"/>
      <c r="BH25" s="32"/>
      <c r="BI25" s="32"/>
      <c r="BJ25" s="32"/>
      <c r="BK25" s="36">
        <v>44927</v>
      </c>
      <c r="BL25" s="36" t="str">
        <f t="shared" si="3"/>
        <v>01. 01. 2023</v>
      </c>
      <c r="BM25" s="36">
        <v>45291</v>
      </c>
      <c r="BN25" s="36" t="str">
        <f t="shared" si="4"/>
        <v>31. 12. 2023</v>
      </c>
      <c r="BO25" s="36">
        <v>45341</v>
      </c>
      <c r="BP25" s="36" t="str">
        <f t="shared" si="12"/>
        <v>19. 02. 2024</v>
      </c>
      <c r="BQ25" s="32" t="s">
        <v>93</v>
      </c>
      <c r="BR25" s="37">
        <v>45000</v>
      </c>
      <c r="BS25" s="37" t="e">
        <f t="shared" si="5"/>
        <v>#VALUE!</v>
      </c>
      <c r="BT25" s="52">
        <v>30000</v>
      </c>
      <c r="BU25" s="86" t="e">
        <f t="shared" si="6"/>
        <v>#VALUE!</v>
      </c>
      <c r="BV25" s="129" t="s">
        <v>1860</v>
      </c>
      <c r="BW25" s="126" t="s">
        <v>1811</v>
      </c>
      <c r="BX25" s="37">
        <v>15000</v>
      </c>
      <c r="BY25" s="37" t="e">
        <f t="shared" si="7"/>
        <v>#VALUE!</v>
      </c>
      <c r="BZ25" s="39">
        <v>0.66669999999999996</v>
      </c>
      <c r="CA25" s="69" t="s">
        <v>1770</v>
      </c>
      <c r="CB25" s="39">
        <v>0.33329999999999999</v>
      </c>
      <c r="CC25" s="128" t="s">
        <v>1769</v>
      </c>
      <c r="CD25" s="99">
        <v>15000</v>
      </c>
      <c r="CE25" s="99" t="e">
        <f t="shared" si="8"/>
        <v>#VALUE!</v>
      </c>
      <c r="CF25" s="99">
        <v>22500</v>
      </c>
      <c r="CG25" s="99" t="e">
        <f t="shared" si="9"/>
        <v>#VALUE!</v>
      </c>
      <c r="CH25" s="99">
        <v>7500</v>
      </c>
      <c r="CI25" s="99" t="e">
        <f t="shared" si="10"/>
        <v>#VALUE!</v>
      </c>
      <c r="CJ25" s="99" t="e">
        <f t="shared" si="11"/>
        <v>#VALUE!</v>
      </c>
      <c r="CK25" s="37">
        <v>45000</v>
      </c>
    </row>
    <row r="26" spans="1:89" ht="30" customHeight="1" x14ac:dyDescent="0.25">
      <c r="A26" s="30" t="s">
        <v>420</v>
      </c>
      <c r="B26" s="117">
        <v>1802</v>
      </c>
      <c r="C26" s="62">
        <v>4230471</v>
      </c>
      <c r="D26" s="62">
        <v>537</v>
      </c>
      <c r="E26" s="62">
        <v>15</v>
      </c>
      <c r="F26" s="62">
        <v>15</v>
      </c>
      <c r="G26" s="62">
        <v>96</v>
      </c>
      <c r="H26" s="62">
        <v>2</v>
      </c>
      <c r="I26" s="62">
        <v>0</v>
      </c>
      <c r="J26" s="80">
        <f t="shared" si="0"/>
        <v>7</v>
      </c>
      <c r="K26" s="53" t="str">
        <f>TEXT(J26,"0,0")</f>
        <v>7,0</v>
      </c>
      <c r="L26" s="89" t="s">
        <v>1698</v>
      </c>
      <c r="M26" s="89" t="s">
        <v>1698</v>
      </c>
      <c r="N26" s="90" t="s">
        <v>1707</v>
      </c>
      <c r="O26" s="32" t="s">
        <v>425</v>
      </c>
      <c r="P26" s="31" t="s">
        <v>419</v>
      </c>
      <c r="Q26" s="32" t="s">
        <v>70</v>
      </c>
      <c r="R26" s="32" t="s">
        <v>421</v>
      </c>
      <c r="S26" s="33">
        <v>564</v>
      </c>
      <c r="T26" s="31" t="s">
        <v>422</v>
      </c>
      <c r="U26" s="32">
        <v>51401</v>
      </c>
      <c r="V26" s="32" t="str">
        <f t="shared" si="2"/>
        <v>51 401</v>
      </c>
      <c r="W26" s="32" t="str">
        <f t="shared" si="1"/>
        <v>Javorek 564, 51 401, Jilemnice</v>
      </c>
      <c r="X26" s="69" t="s">
        <v>1656</v>
      </c>
      <c r="Y26" s="32" t="s">
        <v>424</v>
      </c>
      <c r="Z26" s="32">
        <v>0</v>
      </c>
      <c r="AA26" s="32">
        <v>0</v>
      </c>
      <c r="AB26" s="32" t="s">
        <v>425</v>
      </c>
      <c r="AC26" s="32" t="s">
        <v>133</v>
      </c>
      <c r="AD26" s="32" t="s">
        <v>426</v>
      </c>
      <c r="AE26" s="32" t="s">
        <v>427</v>
      </c>
      <c r="AF26" s="32" t="s">
        <v>428</v>
      </c>
      <c r="AG26" s="32" t="s">
        <v>429</v>
      </c>
      <c r="AH26" s="32" t="s">
        <v>161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4"/>
      <c r="AT26" s="32"/>
      <c r="AU26" s="32"/>
      <c r="AV26" s="32"/>
      <c r="AW26" s="32"/>
      <c r="AX26" s="32"/>
      <c r="AY26" s="31" t="s">
        <v>419</v>
      </c>
      <c r="AZ26" s="32" t="s">
        <v>430</v>
      </c>
      <c r="BA26" s="31" t="s">
        <v>431</v>
      </c>
      <c r="BB26" s="32" t="s">
        <v>116</v>
      </c>
      <c r="BC26" s="32" t="s">
        <v>91</v>
      </c>
      <c r="BD26" s="35">
        <v>24</v>
      </c>
      <c r="BE26" s="32"/>
      <c r="BF26" s="32"/>
      <c r="BG26" s="32"/>
      <c r="BH26" s="32"/>
      <c r="BI26" s="32"/>
      <c r="BJ26" s="32"/>
      <c r="BK26" s="36">
        <v>44927</v>
      </c>
      <c r="BL26" s="36" t="str">
        <f t="shared" si="3"/>
        <v>01. 01. 2023</v>
      </c>
      <c r="BM26" s="36">
        <v>45291</v>
      </c>
      <c r="BN26" s="36" t="str">
        <f t="shared" si="4"/>
        <v>31. 12. 2023</v>
      </c>
      <c r="BO26" s="36">
        <v>45341</v>
      </c>
      <c r="BP26" s="36" t="str">
        <f t="shared" si="12"/>
        <v>19. 02. 2024</v>
      </c>
      <c r="BQ26" s="32" t="s">
        <v>422</v>
      </c>
      <c r="BR26" s="37">
        <v>143450</v>
      </c>
      <c r="BS26" s="37" t="e">
        <f t="shared" si="5"/>
        <v>#VALUE!</v>
      </c>
      <c r="BT26" s="52">
        <v>43035</v>
      </c>
      <c r="BU26" s="86" t="e">
        <f t="shared" si="6"/>
        <v>#VALUE!</v>
      </c>
      <c r="BV26" s="129" t="s">
        <v>1868</v>
      </c>
      <c r="BW26" s="126" t="s">
        <v>1811</v>
      </c>
      <c r="BX26" s="37">
        <v>100415</v>
      </c>
      <c r="BY26" s="37" t="e">
        <f t="shared" si="7"/>
        <v>#VALUE!</v>
      </c>
      <c r="BZ26" s="39">
        <v>0.3</v>
      </c>
      <c r="CA26" s="69" t="s">
        <v>1757</v>
      </c>
      <c r="CB26" s="39">
        <v>0.7</v>
      </c>
      <c r="CC26" s="128" t="s">
        <v>1766</v>
      </c>
      <c r="CD26" s="99">
        <v>43500</v>
      </c>
      <c r="CE26" s="99" t="e">
        <f t="shared" si="8"/>
        <v>#VALUE!</v>
      </c>
      <c r="CF26" s="99">
        <v>85950</v>
      </c>
      <c r="CG26" s="99" t="e">
        <f t="shared" si="9"/>
        <v>#VALUE!</v>
      </c>
      <c r="CH26" s="99">
        <v>14000</v>
      </c>
      <c r="CI26" s="99" t="e">
        <f t="shared" si="10"/>
        <v>#VALUE!</v>
      </c>
      <c r="CJ26" s="99" t="e">
        <f t="shared" si="11"/>
        <v>#VALUE!</v>
      </c>
      <c r="CK26" s="37">
        <v>143450</v>
      </c>
    </row>
    <row r="27" spans="1:89" ht="30" customHeight="1" x14ac:dyDescent="0.25">
      <c r="A27" s="30" t="s">
        <v>999</v>
      </c>
      <c r="B27" s="117">
        <v>1803</v>
      </c>
      <c r="C27" s="62">
        <v>4230472</v>
      </c>
      <c r="D27" s="62">
        <v>538</v>
      </c>
      <c r="E27" s="62">
        <v>0</v>
      </c>
      <c r="F27" s="62">
        <v>7</v>
      </c>
      <c r="G27" s="62">
        <f>80*2</f>
        <v>160</v>
      </c>
      <c r="H27" s="62">
        <v>4</v>
      </c>
      <c r="I27" s="62">
        <v>15</v>
      </c>
      <c r="J27" s="80">
        <f t="shared" si="0"/>
        <v>4.9000000000000004</v>
      </c>
      <c r="K27" s="53" t="str">
        <f>TEXT(J27,"0,0")</f>
        <v>4,9</v>
      </c>
      <c r="L27" s="89" t="s">
        <v>1698</v>
      </c>
      <c r="M27" s="89" t="s">
        <v>1698</v>
      </c>
      <c r="N27" s="32" t="s">
        <v>1003</v>
      </c>
      <c r="O27" s="32" t="s">
        <v>1003</v>
      </c>
      <c r="P27" s="31" t="s">
        <v>998</v>
      </c>
      <c r="Q27" s="32" t="s">
        <v>70</v>
      </c>
      <c r="R27" s="32" t="s">
        <v>1000</v>
      </c>
      <c r="S27" s="33" t="s">
        <v>1001</v>
      </c>
      <c r="T27" s="31" t="s">
        <v>93</v>
      </c>
      <c r="U27" s="32">
        <v>46015</v>
      </c>
      <c r="V27" s="32" t="str">
        <f t="shared" si="2"/>
        <v>46 015</v>
      </c>
      <c r="W27" s="32" t="str">
        <f t="shared" si="1"/>
        <v>Na Čekané 266/9, 46 015, Liberec</v>
      </c>
      <c r="X27" s="70" t="s">
        <v>1538</v>
      </c>
      <c r="Y27" s="32"/>
      <c r="Z27" s="32">
        <v>0</v>
      </c>
      <c r="AA27" s="32">
        <v>0</v>
      </c>
      <c r="AB27" s="32" t="s">
        <v>1003</v>
      </c>
      <c r="AC27" s="32" t="s">
        <v>1004</v>
      </c>
      <c r="AD27" s="32" t="s">
        <v>806</v>
      </c>
      <c r="AE27" s="32" t="s">
        <v>1005</v>
      </c>
      <c r="AF27" s="88" t="s">
        <v>1006</v>
      </c>
      <c r="AG27" s="32" t="s">
        <v>1007</v>
      </c>
      <c r="AH27" s="32" t="s">
        <v>1008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4"/>
      <c r="AT27" s="32"/>
      <c r="AU27" s="32" t="s">
        <v>1009</v>
      </c>
      <c r="AV27" s="32" t="s">
        <v>1010</v>
      </c>
      <c r="AW27" s="32" t="s">
        <v>209</v>
      </c>
      <c r="AX27" s="32">
        <v>46604</v>
      </c>
      <c r="AY27" s="31" t="s">
        <v>998</v>
      </c>
      <c r="AZ27" s="32" t="s">
        <v>1011</v>
      </c>
      <c r="BA27" s="31" t="s">
        <v>1012</v>
      </c>
      <c r="BB27" s="32" t="s">
        <v>116</v>
      </c>
      <c r="BC27" s="32" t="s">
        <v>91</v>
      </c>
      <c r="BD27" s="35">
        <v>80</v>
      </c>
      <c r="BE27" s="32"/>
      <c r="BF27" s="32"/>
      <c r="BG27" s="32"/>
      <c r="BH27" s="32"/>
      <c r="BI27" s="32"/>
      <c r="BJ27" s="32"/>
      <c r="BK27" s="36">
        <v>44927</v>
      </c>
      <c r="BL27" s="36" t="str">
        <f t="shared" si="3"/>
        <v>01. 01. 2023</v>
      </c>
      <c r="BM27" s="36">
        <v>45291</v>
      </c>
      <c r="BN27" s="36" t="str">
        <f t="shared" si="4"/>
        <v>31. 12. 2023</v>
      </c>
      <c r="BO27" s="36">
        <v>45341</v>
      </c>
      <c r="BP27" s="36" t="str">
        <f t="shared" si="12"/>
        <v>19. 02. 2024</v>
      </c>
      <c r="BQ27" s="32" t="s">
        <v>1019</v>
      </c>
      <c r="BR27" s="37">
        <v>60000</v>
      </c>
      <c r="BS27" s="37" t="e">
        <f t="shared" si="5"/>
        <v>#VALUE!</v>
      </c>
      <c r="BT27" s="52">
        <v>30000</v>
      </c>
      <c r="BU27" s="86" t="e">
        <f t="shared" si="6"/>
        <v>#VALUE!</v>
      </c>
      <c r="BV27" s="129" t="s">
        <v>1860</v>
      </c>
      <c r="BW27" s="126" t="s">
        <v>1811</v>
      </c>
      <c r="BX27" s="37">
        <v>30000</v>
      </c>
      <c r="BY27" s="37" t="e">
        <f t="shared" si="7"/>
        <v>#VALUE!</v>
      </c>
      <c r="BZ27" s="39">
        <v>0.5</v>
      </c>
      <c r="CA27" s="69" t="s">
        <v>1755</v>
      </c>
      <c r="CB27" s="39">
        <v>0.5</v>
      </c>
      <c r="CC27" s="128" t="s">
        <v>1755</v>
      </c>
      <c r="CD27" s="99">
        <v>40000</v>
      </c>
      <c r="CE27" s="99" t="e">
        <f t="shared" si="8"/>
        <v>#VALUE!</v>
      </c>
      <c r="CF27" s="99">
        <v>20000</v>
      </c>
      <c r="CG27" s="99" t="e">
        <f t="shared" si="9"/>
        <v>#VALUE!</v>
      </c>
      <c r="CH27" s="99">
        <v>0</v>
      </c>
      <c r="CI27" s="99">
        <v>0</v>
      </c>
      <c r="CJ27" s="99" t="e">
        <f t="shared" si="11"/>
        <v>#VALUE!</v>
      </c>
      <c r="CK27" s="37">
        <v>60000</v>
      </c>
    </row>
    <row r="28" spans="1:89" ht="30" customHeight="1" x14ac:dyDescent="0.25">
      <c r="A28" s="30" t="s">
        <v>1265</v>
      </c>
      <c r="B28" s="117">
        <v>1804</v>
      </c>
      <c r="C28" s="62">
        <v>4230473</v>
      </c>
      <c r="D28" s="62">
        <v>539</v>
      </c>
      <c r="E28" s="62">
        <v>15</v>
      </c>
      <c r="F28" s="62">
        <v>7</v>
      </c>
      <c r="G28" s="62">
        <f>80*1</f>
        <v>80</v>
      </c>
      <c r="H28" s="62">
        <v>2</v>
      </c>
      <c r="I28" s="62">
        <v>15</v>
      </c>
      <c r="J28" s="80">
        <f t="shared" si="0"/>
        <v>6.9</v>
      </c>
      <c r="K28" s="53" t="str">
        <f>TEXT(J28,"0,0")</f>
        <v>6,9</v>
      </c>
      <c r="L28" s="89" t="s">
        <v>1698</v>
      </c>
      <c r="M28" s="89" t="s">
        <v>1698</v>
      </c>
      <c r="N28" s="32" t="s">
        <v>1269</v>
      </c>
      <c r="O28" s="32" t="s">
        <v>1269</v>
      </c>
      <c r="P28" s="31" t="s">
        <v>1264</v>
      </c>
      <c r="Q28" s="32" t="s">
        <v>70</v>
      </c>
      <c r="R28" s="32" t="s">
        <v>1266</v>
      </c>
      <c r="S28" s="33" t="s">
        <v>1267</v>
      </c>
      <c r="T28" s="31" t="s">
        <v>93</v>
      </c>
      <c r="U28" s="32">
        <v>46006</v>
      </c>
      <c r="V28" s="32" t="str">
        <f t="shared" si="2"/>
        <v>46 006</v>
      </c>
      <c r="W28" s="32" t="str">
        <f t="shared" si="1"/>
        <v>Gymnastů 162/7, 46 006, Liberec</v>
      </c>
      <c r="X28" s="69" t="s">
        <v>1739</v>
      </c>
      <c r="Y28" s="32"/>
      <c r="Z28" s="32">
        <v>0</v>
      </c>
      <c r="AA28" s="32">
        <v>0</v>
      </c>
      <c r="AB28" s="32" t="s">
        <v>1269</v>
      </c>
      <c r="AC28" s="32" t="s">
        <v>223</v>
      </c>
      <c r="AD28" s="32" t="s">
        <v>1270</v>
      </c>
      <c r="AE28" s="32" t="s">
        <v>1271</v>
      </c>
      <c r="AF28" s="32" t="s">
        <v>1272</v>
      </c>
      <c r="AG28" s="32" t="s">
        <v>1273</v>
      </c>
      <c r="AH28" s="32" t="s">
        <v>805</v>
      </c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4"/>
      <c r="AT28" s="32"/>
      <c r="AU28" s="32"/>
      <c r="AV28" s="32"/>
      <c r="AW28" s="32"/>
      <c r="AX28" s="32"/>
      <c r="AY28" s="31" t="s">
        <v>1264</v>
      </c>
      <c r="AZ28" s="32" t="s">
        <v>1274</v>
      </c>
      <c r="BA28" s="31" t="s">
        <v>1275</v>
      </c>
      <c r="BB28" s="32" t="s">
        <v>116</v>
      </c>
      <c r="BC28" s="32" t="s">
        <v>91</v>
      </c>
      <c r="BD28" s="35">
        <v>80</v>
      </c>
      <c r="BE28" s="32"/>
      <c r="BF28" s="32"/>
      <c r="BG28" s="32"/>
      <c r="BH28" s="32"/>
      <c r="BI28" s="32"/>
      <c r="BJ28" s="32"/>
      <c r="BK28" s="36">
        <v>44927</v>
      </c>
      <c r="BL28" s="36" t="str">
        <f t="shared" si="3"/>
        <v>01. 01. 2023</v>
      </c>
      <c r="BM28" s="36">
        <v>45291</v>
      </c>
      <c r="BN28" s="36" t="str">
        <f t="shared" si="4"/>
        <v>31. 12. 2023</v>
      </c>
      <c r="BO28" s="36">
        <v>45341</v>
      </c>
      <c r="BP28" s="36" t="str">
        <f t="shared" si="12"/>
        <v>19. 02. 2024</v>
      </c>
      <c r="BQ28" s="32" t="s">
        <v>129</v>
      </c>
      <c r="BR28" s="37">
        <v>136275</v>
      </c>
      <c r="BS28" s="37" t="e">
        <f t="shared" si="5"/>
        <v>#VALUE!</v>
      </c>
      <c r="BT28" s="52">
        <v>65000</v>
      </c>
      <c r="BU28" s="86" t="e">
        <f t="shared" si="6"/>
        <v>#VALUE!</v>
      </c>
      <c r="BV28" s="129" t="s">
        <v>1866</v>
      </c>
      <c r="BW28" s="126" t="s">
        <v>1885</v>
      </c>
      <c r="BX28" s="37">
        <v>71275</v>
      </c>
      <c r="BY28" s="37" t="e">
        <f t="shared" si="7"/>
        <v>#VALUE!</v>
      </c>
      <c r="BZ28" s="39">
        <v>0.47699999999999998</v>
      </c>
      <c r="CA28" s="69" t="s">
        <v>1771</v>
      </c>
      <c r="CB28" s="39">
        <v>0.52300000000000002</v>
      </c>
      <c r="CC28" s="128" t="s">
        <v>1829</v>
      </c>
      <c r="CD28" s="99">
        <v>2000</v>
      </c>
      <c r="CE28" s="99" t="e">
        <f t="shared" si="8"/>
        <v>#VALUE!</v>
      </c>
      <c r="CF28" s="99">
        <v>134275</v>
      </c>
      <c r="CG28" s="99" t="e">
        <f t="shared" si="9"/>
        <v>#VALUE!</v>
      </c>
      <c r="CH28" s="99">
        <v>0</v>
      </c>
      <c r="CI28" s="99">
        <v>0</v>
      </c>
      <c r="CJ28" s="99" t="e">
        <f t="shared" si="11"/>
        <v>#VALUE!</v>
      </c>
      <c r="CK28" s="37">
        <v>136275</v>
      </c>
    </row>
    <row r="29" spans="1:89" ht="30" customHeight="1" x14ac:dyDescent="0.25">
      <c r="A29" s="30" t="s">
        <v>1035</v>
      </c>
      <c r="B29" s="117">
        <v>1805</v>
      </c>
      <c r="C29" s="62">
        <v>4230474</v>
      </c>
      <c r="D29" s="62">
        <v>540</v>
      </c>
      <c r="E29" s="62">
        <v>0</v>
      </c>
      <c r="F29" s="62">
        <v>15</v>
      </c>
      <c r="G29" s="62">
        <v>808</v>
      </c>
      <c r="H29" s="62">
        <v>13</v>
      </c>
      <c r="I29" s="62">
        <v>15</v>
      </c>
      <c r="J29" s="80">
        <f t="shared" si="0"/>
        <v>11</v>
      </c>
      <c r="K29" s="53" t="e">
        <f>TEXT(J29,"0.0,0")</f>
        <v>#VALUE!</v>
      </c>
      <c r="L29" s="89" t="s">
        <v>1698</v>
      </c>
      <c r="M29" s="89" t="s">
        <v>1698</v>
      </c>
      <c r="N29" s="90" t="s">
        <v>1038</v>
      </c>
      <c r="O29" s="32" t="s">
        <v>1038</v>
      </c>
      <c r="P29" s="31" t="s">
        <v>1034</v>
      </c>
      <c r="Q29" s="32" t="s">
        <v>70</v>
      </c>
      <c r="R29" s="32" t="s">
        <v>921</v>
      </c>
      <c r="S29" s="33" t="s">
        <v>1036</v>
      </c>
      <c r="T29" s="31" t="s">
        <v>93</v>
      </c>
      <c r="U29" s="32">
        <v>46001</v>
      </c>
      <c r="V29" s="32" t="str">
        <f t="shared" si="2"/>
        <v>46 001</v>
      </c>
      <c r="W29" s="32" t="str">
        <f t="shared" si="1"/>
        <v>Jablonecká 88/18, 46 001, Liberec</v>
      </c>
      <c r="X29" s="69" t="s">
        <v>1631</v>
      </c>
      <c r="Y29" s="32"/>
      <c r="Z29" s="32">
        <v>0</v>
      </c>
      <c r="AA29" s="32">
        <v>0</v>
      </c>
      <c r="AB29" s="32" t="s">
        <v>1038</v>
      </c>
      <c r="AC29" s="32"/>
      <c r="AD29" s="32" t="s">
        <v>1039</v>
      </c>
      <c r="AE29" s="32" t="s">
        <v>1040</v>
      </c>
      <c r="AF29" s="32" t="s">
        <v>1041</v>
      </c>
      <c r="AG29" s="32" t="s">
        <v>1042</v>
      </c>
      <c r="AH29" s="32" t="s">
        <v>971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4"/>
      <c r="AT29" s="32"/>
      <c r="AU29" s="32" t="s">
        <v>1043</v>
      </c>
      <c r="AV29" s="32" t="s">
        <v>1044</v>
      </c>
      <c r="AW29" s="32" t="s">
        <v>93</v>
      </c>
      <c r="AX29" s="32">
        <v>46001</v>
      </c>
      <c r="AY29" s="31" t="s">
        <v>1034</v>
      </c>
      <c r="AZ29" s="32" t="s">
        <v>1045</v>
      </c>
      <c r="BA29" s="31" t="s">
        <v>1046</v>
      </c>
      <c r="BB29" s="32" t="s">
        <v>1047</v>
      </c>
      <c r="BC29" s="32" t="s">
        <v>1018</v>
      </c>
      <c r="BD29" s="35">
        <v>4</v>
      </c>
      <c r="BE29" s="32" t="s">
        <v>90</v>
      </c>
      <c r="BF29" s="32" t="s">
        <v>91</v>
      </c>
      <c r="BG29" s="32">
        <v>202</v>
      </c>
      <c r="BH29" s="32"/>
      <c r="BI29" s="32"/>
      <c r="BJ29" s="32"/>
      <c r="BK29" s="36">
        <v>45159</v>
      </c>
      <c r="BL29" s="36" t="str">
        <f t="shared" si="3"/>
        <v>21. 08. 2023</v>
      </c>
      <c r="BM29" s="36">
        <v>45162</v>
      </c>
      <c r="BN29" s="36" t="str">
        <f t="shared" si="4"/>
        <v>24. 08. 2023</v>
      </c>
      <c r="BO29" s="36">
        <v>45212</v>
      </c>
      <c r="BP29" s="36" t="str">
        <f t="shared" si="12"/>
        <v>13. 10. 2023</v>
      </c>
      <c r="BQ29" s="32" t="s">
        <v>93</v>
      </c>
      <c r="BR29" s="37">
        <v>1121000</v>
      </c>
      <c r="BS29" s="37" t="e">
        <f t="shared" si="5"/>
        <v>#VALUE!</v>
      </c>
      <c r="BT29" s="52">
        <v>150000</v>
      </c>
      <c r="BU29" s="86" t="e">
        <f t="shared" si="6"/>
        <v>#VALUE!</v>
      </c>
      <c r="BV29" s="129" t="s">
        <v>1859</v>
      </c>
      <c r="BW29" s="126" t="s">
        <v>1885</v>
      </c>
      <c r="BX29" s="37">
        <v>971000</v>
      </c>
      <c r="BY29" s="37" t="e">
        <f t="shared" si="7"/>
        <v>#VALUE!</v>
      </c>
      <c r="BZ29" s="39">
        <v>0.1338</v>
      </c>
      <c r="CA29" s="69" t="s">
        <v>1772</v>
      </c>
      <c r="CB29" s="39">
        <v>0.86619999999999997</v>
      </c>
      <c r="CC29" s="128" t="s">
        <v>1830</v>
      </c>
      <c r="CD29" s="99">
        <v>80000</v>
      </c>
      <c r="CE29" s="99" t="e">
        <f t="shared" si="8"/>
        <v>#VALUE!</v>
      </c>
      <c r="CF29" s="99">
        <v>986000</v>
      </c>
      <c r="CG29" s="99" t="e">
        <f t="shared" si="9"/>
        <v>#VALUE!</v>
      </c>
      <c r="CH29" s="99">
        <v>55000</v>
      </c>
      <c r="CI29" s="99" t="e">
        <f t="shared" si="10"/>
        <v>#VALUE!</v>
      </c>
      <c r="CJ29" s="99" t="e">
        <f t="shared" si="11"/>
        <v>#VALUE!</v>
      </c>
      <c r="CK29" s="37">
        <v>1121000</v>
      </c>
    </row>
    <row r="30" spans="1:89" ht="30" customHeight="1" x14ac:dyDescent="0.25">
      <c r="A30" s="84" t="s">
        <v>740</v>
      </c>
      <c r="B30" s="118">
        <v>1806</v>
      </c>
      <c r="C30" s="62">
        <v>4230475</v>
      </c>
      <c r="D30" s="62">
        <v>541</v>
      </c>
      <c r="E30" s="62">
        <v>7</v>
      </c>
      <c r="F30" s="62">
        <v>7</v>
      </c>
      <c r="G30" s="62">
        <v>240</v>
      </c>
      <c r="H30" s="62">
        <v>5</v>
      </c>
      <c r="I30" s="62">
        <v>15</v>
      </c>
      <c r="J30" s="80">
        <f t="shared" si="0"/>
        <v>6.8000000000000007</v>
      </c>
      <c r="K30" s="53" t="str">
        <f>TEXT(J30,"0,0")</f>
        <v>6,8</v>
      </c>
      <c r="L30" s="89" t="s">
        <v>1698</v>
      </c>
      <c r="M30" s="89" t="s">
        <v>1698</v>
      </c>
      <c r="N30" s="90" t="s">
        <v>1731</v>
      </c>
      <c r="O30" s="32" t="s">
        <v>744</v>
      </c>
      <c r="P30" s="31" t="s">
        <v>739</v>
      </c>
      <c r="Q30" s="32" t="s">
        <v>70</v>
      </c>
      <c r="R30" s="32" t="s">
        <v>741</v>
      </c>
      <c r="S30" s="33">
        <v>1247</v>
      </c>
      <c r="T30" s="31" t="s">
        <v>176</v>
      </c>
      <c r="U30" s="32">
        <v>51251</v>
      </c>
      <c r="V30" s="32" t="str">
        <f t="shared" si="2"/>
        <v>51 251</v>
      </c>
      <c r="W30" s="32" t="str">
        <f t="shared" si="1"/>
        <v>V Popelkách  1247, 51 251, Lomnice nad Popelkou</v>
      </c>
      <c r="X30" s="69" t="s">
        <v>1660</v>
      </c>
      <c r="Y30" s="32" t="s">
        <v>743</v>
      </c>
      <c r="Z30" s="32">
        <v>1</v>
      </c>
      <c r="AA30" s="32">
        <v>0</v>
      </c>
      <c r="AB30" s="32" t="s">
        <v>744</v>
      </c>
      <c r="AC30" s="32"/>
      <c r="AD30" s="32" t="s">
        <v>745</v>
      </c>
      <c r="AE30" s="32" t="s">
        <v>746</v>
      </c>
      <c r="AF30" s="32" t="s">
        <v>747</v>
      </c>
      <c r="AG30" s="32" t="s">
        <v>748</v>
      </c>
      <c r="AH30" s="32" t="s">
        <v>161</v>
      </c>
      <c r="AI30" s="32"/>
      <c r="AJ30" s="32"/>
      <c r="AK30" s="32"/>
      <c r="AL30" s="32"/>
      <c r="AM30" s="32"/>
      <c r="AN30" s="32"/>
      <c r="AO30" s="32"/>
      <c r="AP30" s="32" t="s">
        <v>745</v>
      </c>
      <c r="AQ30" s="32" t="s">
        <v>746</v>
      </c>
      <c r="AR30" s="32" t="s">
        <v>747</v>
      </c>
      <c r="AS30" s="34" t="s">
        <v>749</v>
      </c>
      <c r="AT30" s="32" t="s">
        <v>750</v>
      </c>
      <c r="AU30" s="32"/>
      <c r="AV30" s="32"/>
      <c r="AW30" s="32"/>
      <c r="AX30" s="32"/>
      <c r="AY30" s="31" t="s">
        <v>739</v>
      </c>
      <c r="AZ30" s="32" t="s">
        <v>751</v>
      </c>
      <c r="BA30" s="31" t="s">
        <v>752</v>
      </c>
      <c r="BB30" s="32" t="s">
        <v>116</v>
      </c>
      <c r="BC30" s="32" t="s">
        <v>91</v>
      </c>
      <c r="BD30" s="35">
        <v>80</v>
      </c>
      <c r="BE30" s="32"/>
      <c r="BF30" s="32"/>
      <c r="BG30" s="32"/>
      <c r="BH30" s="32"/>
      <c r="BI30" s="32"/>
      <c r="BJ30" s="32"/>
      <c r="BK30" s="36">
        <v>44927</v>
      </c>
      <c r="BL30" s="36" t="str">
        <f t="shared" si="3"/>
        <v>01. 01. 2023</v>
      </c>
      <c r="BM30" s="36">
        <v>45291</v>
      </c>
      <c r="BN30" s="36" t="str">
        <f t="shared" si="4"/>
        <v>31. 12. 2023</v>
      </c>
      <c r="BO30" s="36">
        <v>45341</v>
      </c>
      <c r="BP30" s="36" t="str">
        <f t="shared" si="12"/>
        <v>19. 02. 2024</v>
      </c>
      <c r="BQ30" s="32" t="s">
        <v>187</v>
      </c>
      <c r="BR30" s="85">
        <v>85000</v>
      </c>
      <c r="BS30" s="37" t="e">
        <f t="shared" si="5"/>
        <v>#VALUE!</v>
      </c>
      <c r="BT30" s="52">
        <v>42500</v>
      </c>
      <c r="BU30" s="86" t="e">
        <f t="shared" si="6"/>
        <v>#VALUE!</v>
      </c>
      <c r="BV30" s="129" t="s">
        <v>1869</v>
      </c>
      <c r="BW30" s="126" t="s">
        <v>1811</v>
      </c>
      <c r="BX30" s="37">
        <v>42500</v>
      </c>
      <c r="BY30" s="37" t="e">
        <f t="shared" si="7"/>
        <v>#VALUE!</v>
      </c>
      <c r="BZ30" s="39">
        <v>0.5</v>
      </c>
      <c r="CA30" s="69" t="s">
        <v>1755</v>
      </c>
      <c r="CB30" s="39">
        <v>0.5</v>
      </c>
      <c r="CC30" s="128" t="s">
        <v>1755</v>
      </c>
      <c r="CD30" s="99">
        <v>50000</v>
      </c>
      <c r="CE30" s="99" t="e">
        <f t="shared" si="8"/>
        <v>#VALUE!</v>
      </c>
      <c r="CF30" s="99">
        <v>35000</v>
      </c>
      <c r="CG30" s="99" t="e">
        <f t="shared" si="9"/>
        <v>#VALUE!</v>
      </c>
      <c r="CH30" s="99">
        <v>0</v>
      </c>
      <c r="CI30" s="99">
        <v>0</v>
      </c>
      <c r="CJ30" s="99" t="e">
        <f t="shared" si="11"/>
        <v>#VALUE!</v>
      </c>
      <c r="CK30" s="37">
        <v>100000</v>
      </c>
    </row>
    <row r="31" spans="1:89" ht="30" customHeight="1" x14ac:dyDescent="0.25">
      <c r="A31" s="84" t="s">
        <v>1552</v>
      </c>
      <c r="B31" s="118">
        <v>1807</v>
      </c>
      <c r="C31" s="62">
        <v>4230476</v>
      </c>
      <c r="D31" s="62">
        <v>542</v>
      </c>
      <c r="E31" s="62">
        <v>7</v>
      </c>
      <c r="F31" s="62">
        <v>15</v>
      </c>
      <c r="G31" s="62">
        <v>1275</v>
      </c>
      <c r="H31" s="62">
        <v>15</v>
      </c>
      <c r="I31" s="62">
        <v>0</v>
      </c>
      <c r="J31" s="80">
        <f t="shared" si="0"/>
        <v>11.9</v>
      </c>
      <c r="K31" s="53" t="e">
        <f>TEXT(J31,"0.0,0")</f>
        <v>#VALUE!</v>
      </c>
      <c r="L31" s="89" t="s">
        <v>1698</v>
      </c>
      <c r="M31" s="89" t="s">
        <v>1698</v>
      </c>
      <c r="N31" s="32" t="s">
        <v>1496</v>
      </c>
      <c r="O31" s="32" t="s">
        <v>1496</v>
      </c>
      <c r="P31" s="31" t="s">
        <v>1492</v>
      </c>
      <c r="Q31" s="32" t="s">
        <v>70</v>
      </c>
      <c r="R31" s="32" t="s">
        <v>1494</v>
      </c>
      <c r="S31" s="33">
        <v>2277</v>
      </c>
      <c r="T31" s="31" t="s">
        <v>460</v>
      </c>
      <c r="U31" s="32">
        <v>47001</v>
      </c>
      <c r="V31" s="32" t="str">
        <f t="shared" si="2"/>
        <v>47 001</v>
      </c>
      <c r="W31" s="32" t="str">
        <f t="shared" si="1"/>
        <v>Střelnice 2277, 47 001, Česká Lípa</v>
      </c>
      <c r="X31" s="69" t="s">
        <v>1628</v>
      </c>
      <c r="Y31" s="32"/>
      <c r="Z31" s="32">
        <v>0</v>
      </c>
      <c r="AA31" s="32">
        <v>0</v>
      </c>
      <c r="AB31" s="32" t="s">
        <v>1496</v>
      </c>
      <c r="AC31" s="32"/>
      <c r="AD31" s="32" t="s">
        <v>440</v>
      </c>
      <c r="AE31" s="32" t="s">
        <v>1497</v>
      </c>
      <c r="AF31" s="32" t="s">
        <v>1498</v>
      </c>
      <c r="AG31" s="32" t="s">
        <v>1499</v>
      </c>
      <c r="AH31" s="32" t="s">
        <v>161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4"/>
      <c r="AT31" s="32"/>
      <c r="AU31" s="32"/>
      <c r="AV31" s="32"/>
      <c r="AW31" s="32"/>
      <c r="AX31" s="32"/>
      <c r="AY31" s="31" t="s">
        <v>1492</v>
      </c>
      <c r="AZ31" s="32" t="s">
        <v>1500</v>
      </c>
      <c r="BA31" s="31" t="s">
        <v>1501</v>
      </c>
      <c r="BB31" s="32" t="s">
        <v>1502</v>
      </c>
      <c r="BC31" s="32" t="s">
        <v>1306</v>
      </c>
      <c r="BD31" s="35">
        <v>425</v>
      </c>
      <c r="BE31" s="32"/>
      <c r="BF31" s="32"/>
      <c r="BG31" s="32"/>
      <c r="BH31" s="32"/>
      <c r="BI31" s="32"/>
      <c r="BJ31" s="32"/>
      <c r="BK31" s="36">
        <v>44927</v>
      </c>
      <c r="BL31" s="36" t="str">
        <f t="shared" si="3"/>
        <v>01. 01. 2023</v>
      </c>
      <c r="BM31" s="36">
        <v>45291</v>
      </c>
      <c r="BN31" s="36" t="str">
        <f t="shared" si="4"/>
        <v>31. 12. 2023</v>
      </c>
      <c r="BO31" s="36">
        <v>45341</v>
      </c>
      <c r="BP31" s="36" t="str">
        <f t="shared" si="12"/>
        <v>19. 02. 2024</v>
      </c>
      <c r="BQ31" s="32" t="s">
        <v>1503</v>
      </c>
      <c r="BR31" s="85">
        <v>350000</v>
      </c>
      <c r="BS31" s="37" t="e">
        <f t="shared" si="5"/>
        <v>#VALUE!</v>
      </c>
      <c r="BT31" s="52">
        <v>95900</v>
      </c>
      <c r="BU31" s="86" t="e">
        <f t="shared" si="6"/>
        <v>#VALUE!</v>
      </c>
      <c r="BV31" s="129" t="s">
        <v>1870</v>
      </c>
      <c r="BW31" s="126" t="s">
        <v>1885</v>
      </c>
      <c r="BX31" s="37">
        <v>254100</v>
      </c>
      <c r="BY31" s="37" t="e">
        <f t="shared" si="7"/>
        <v>#VALUE!</v>
      </c>
      <c r="BZ31" s="39">
        <v>0.27400000000000002</v>
      </c>
      <c r="CA31" s="69" t="s">
        <v>1773</v>
      </c>
      <c r="CB31" s="39">
        <v>0.72599999999999998</v>
      </c>
      <c r="CC31" s="128" t="s">
        <v>1831</v>
      </c>
      <c r="CD31" s="99">
        <v>160000</v>
      </c>
      <c r="CE31" s="99" t="e">
        <f t="shared" si="8"/>
        <v>#VALUE!</v>
      </c>
      <c r="CF31" s="99">
        <v>150000</v>
      </c>
      <c r="CG31" s="99" t="e">
        <f t="shared" si="9"/>
        <v>#VALUE!</v>
      </c>
      <c r="CH31" s="99">
        <v>40000</v>
      </c>
      <c r="CI31" s="99" t="e">
        <f t="shared" si="10"/>
        <v>#VALUE!</v>
      </c>
      <c r="CJ31" s="99" t="e">
        <f t="shared" si="11"/>
        <v>#VALUE!</v>
      </c>
      <c r="CK31" s="37">
        <v>365000</v>
      </c>
    </row>
    <row r="32" spans="1:89" ht="30" customHeight="1" x14ac:dyDescent="0.25">
      <c r="A32" s="30" t="s">
        <v>1106</v>
      </c>
      <c r="B32" s="117">
        <v>1808</v>
      </c>
      <c r="C32" s="62">
        <v>4230477</v>
      </c>
      <c r="D32" s="62">
        <v>543</v>
      </c>
      <c r="E32" s="62">
        <v>0</v>
      </c>
      <c r="F32" s="62">
        <v>7</v>
      </c>
      <c r="G32" s="62">
        <f>300*4</f>
        <v>1200</v>
      </c>
      <c r="H32" s="62">
        <v>15</v>
      </c>
      <c r="I32" s="62">
        <v>7</v>
      </c>
      <c r="J32" s="80">
        <f t="shared" si="0"/>
        <v>9.6</v>
      </c>
      <c r="K32" s="53" t="str">
        <f>TEXT(J32,"0,0")</f>
        <v>9,6</v>
      </c>
      <c r="L32" s="89" t="s">
        <v>1698</v>
      </c>
      <c r="M32" s="89" t="s">
        <v>1698</v>
      </c>
      <c r="N32" s="90" t="s">
        <v>1711</v>
      </c>
      <c r="O32" s="32" t="s">
        <v>1109</v>
      </c>
      <c r="P32" s="31" t="s">
        <v>1105</v>
      </c>
      <c r="Q32" s="32" t="s">
        <v>70</v>
      </c>
      <c r="R32" s="32" t="s">
        <v>1107</v>
      </c>
      <c r="S32" s="33">
        <v>817</v>
      </c>
      <c r="T32" s="31" t="s">
        <v>406</v>
      </c>
      <c r="U32" s="32">
        <v>46334</v>
      </c>
      <c r="V32" s="32" t="str">
        <f t="shared" si="2"/>
        <v>46 334</v>
      </c>
      <c r="W32" s="32" t="str">
        <f t="shared" si="1"/>
        <v>Trnková 817, 46 334, Hrádek nad Nisou</v>
      </c>
      <c r="X32" s="69" t="s">
        <v>1638</v>
      </c>
      <c r="Y32" s="32"/>
      <c r="Z32" s="32">
        <v>0</v>
      </c>
      <c r="AA32" s="32">
        <v>0</v>
      </c>
      <c r="AB32" s="32" t="s">
        <v>1109</v>
      </c>
      <c r="AC32" s="32"/>
      <c r="AD32" s="32" t="s">
        <v>157</v>
      </c>
      <c r="AE32" s="32" t="s">
        <v>1110</v>
      </c>
      <c r="AF32" s="32" t="s">
        <v>1111</v>
      </c>
      <c r="AG32" s="32" t="s">
        <v>1112</v>
      </c>
      <c r="AH32" s="32" t="s">
        <v>161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4"/>
      <c r="AT32" s="32"/>
      <c r="AU32" s="32"/>
      <c r="AV32" s="32"/>
      <c r="AW32" s="32"/>
      <c r="AX32" s="32"/>
      <c r="AY32" s="31" t="s">
        <v>1105</v>
      </c>
      <c r="AZ32" s="32" t="s">
        <v>1113</v>
      </c>
      <c r="BA32" s="31" t="s">
        <v>1114</v>
      </c>
      <c r="BB32" s="32" t="s">
        <v>116</v>
      </c>
      <c r="BC32" s="32" t="s">
        <v>91</v>
      </c>
      <c r="BD32" s="35">
        <v>300</v>
      </c>
      <c r="BE32" s="32"/>
      <c r="BF32" s="32"/>
      <c r="BG32" s="32"/>
      <c r="BH32" s="32"/>
      <c r="BI32" s="32"/>
      <c r="BJ32" s="32"/>
      <c r="BK32" s="36">
        <v>44927</v>
      </c>
      <c r="BL32" s="36" t="str">
        <f t="shared" si="3"/>
        <v>01. 01. 2023</v>
      </c>
      <c r="BM32" s="36">
        <v>45291</v>
      </c>
      <c r="BN32" s="36" t="str">
        <f t="shared" si="4"/>
        <v>31. 12. 2023</v>
      </c>
      <c r="BO32" s="36">
        <v>45341</v>
      </c>
      <c r="BP32" s="36" t="str">
        <f t="shared" si="12"/>
        <v>19. 02. 2024</v>
      </c>
      <c r="BQ32" s="32" t="s">
        <v>406</v>
      </c>
      <c r="BR32" s="37">
        <v>130000</v>
      </c>
      <c r="BS32" s="37" t="e">
        <f t="shared" si="5"/>
        <v>#VALUE!</v>
      </c>
      <c r="BT32" s="52">
        <v>65000</v>
      </c>
      <c r="BU32" s="86" t="e">
        <f t="shared" si="6"/>
        <v>#VALUE!</v>
      </c>
      <c r="BV32" s="129" t="s">
        <v>1866</v>
      </c>
      <c r="BW32" s="126" t="s">
        <v>1885</v>
      </c>
      <c r="BX32" s="37">
        <v>65000</v>
      </c>
      <c r="BY32" s="37" t="e">
        <f t="shared" si="7"/>
        <v>#VALUE!</v>
      </c>
      <c r="BZ32" s="39">
        <v>0.5</v>
      </c>
      <c r="CA32" s="69" t="s">
        <v>1755</v>
      </c>
      <c r="CB32" s="39">
        <v>0.5</v>
      </c>
      <c r="CC32" s="128" t="s">
        <v>1755</v>
      </c>
      <c r="CD32" s="99">
        <v>80000</v>
      </c>
      <c r="CE32" s="99" t="e">
        <f t="shared" si="8"/>
        <v>#VALUE!</v>
      </c>
      <c r="CF32" s="99">
        <v>50000</v>
      </c>
      <c r="CG32" s="99" t="e">
        <f t="shared" si="9"/>
        <v>#VALUE!</v>
      </c>
      <c r="CH32" s="99">
        <v>0</v>
      </c>
      <c r="CI32" s="99">
        <v>0</v>
      </c>
      <c r="CJ32" s="99" t="e">
        <f t="shared" si="11"/>
        <v>#VALUE!</v>
      </c>
      <c r="CK32" s="37">
        <v>130000</v>
      </c>
    </row>
    <row r="33" spans="1:90" ht="30" customHeight="1" x14ac:dyDescent="0.25">
      <c r="A33" s="30" t="s">
        <v>1215</v>
      </c>
      <c r="B33" s="117">
        <v>1809</v>
      </c>
      <c r="C33" s="62">
        <v>4230478</v>
      </c>
      <c r="D33" s="62">
        <v>544</v>
      </c>
      <c r="E33" s="62">
        <v>0</v>
      </c>
      <c r="F33" s="62">
        <v>7</v>
      </c>
      <c r="G33" s="62">
        <f>510*3</f>
        <v>1530</v>
      </c>
      <c r="H33" s="62">
        <v>15</v>
      </c>
      <c r="I33" s="62">
        <v>15</v>
      </c>
      <c r="J33" s="80">
        <f t="shared" ref="J33:J64" si="14">(E33*0.2)+(F33*0.2)+(H33*0.5)+(I33*0.1)</f>
        <v>10.4</v>
      </c>
      <c r="K33" s="53" t="e">
        <f>TEXT(J33,"0.0,0")</f>
        <v>#VALUE!</v>
      </c>
      <c r="L33" s="89" t="s">
        <v>1698</v>
      </c>
      <c r="M33" s="89" t="s">
        <v>1698</v>
      </c>
      <c r="N33" s="35" t="s">
        <v>1218</v>
      </c>
      <c r="O33" s="32" t="s">
        <v>1218</v>
      </c>
      <c r="P33" s="31" t="s">
        <v>1214</v>
      </c>
      <c r="Q33" s="32" t="s">
        <v>70</v>
      </c>
      <c r="R33" s="32" t="s">
        <v>1216</v>
      </c>
      <c r="S33" s="33">
        <v>12</v>
      </c>
      <c r="T33" s="31" t="s">
        <v>422</v>
      </c>
      <c r="U33" s="32">
        <v>51401</v>
      </c>
      <c r="V33" s="32" t="str">
        <f t="shared" si="2"/>
        <v>51 401</v>
      </c>
      <c r="W33" s="32" t="str">
        <f t="shared" si="1"/>
        <v>Masarykovo náměstí 12, 51 401, Jilemnice</v>
      </c>
      <c r="X33" s="69" t="s">
        <v>1635</v>
      </c>
      <c r="Y33" s="32"/>
      <c r="Z33" s="32">
        <v>0</v>
      </c>
      <c r="AA33" s="32">
        <v>0</v>
      </c>
      <c r="AB33" s="32" t="s">
        <v>1218</v>
      </c>
      <c r="AC33" s="32" t="s">
        <v>278</v>
      </c>
      <c r="AD33" s="32" t="s">
        <v>701</v>
      </c>
      <c r="AE33" s="32" t="s">
        <v>1219</v>
      </c>
      <c r="AF33" s="32" t="s">
        <v>1220</v>
      </c>
      <c r="AG33" s="32" t="s">
        <v>1221</v>
      </c>
      <c r="AH33" s="32" t="s">
        <v>161</v>
      </c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4"/>
      <c r="AT33" s="32"/>
      <c r="AU33" s="32"/>
      <c r="AV33" s="32"/>
      <c r="AW33" s="32"/>
      <c r="AX33" s="32"/>
      <c r="AY33" s="31" t="s">
        <v>1214</v>
      </c>
      <c r="AZ33" s="32" t="s">
        <v>1222</v>
      </c>
      <c r="BA33" s="31" t="s">
        <v>1223</v>
      </c>
      <c r="BB33" s="32" t="s">
        <v>116</v>
      </c>
      <c r="BC33" s="32" t="s">
        <v>91</v>
      </c>
      <c r="BD33" s="35">
        <v>510</v>
      </c>
      <c r="BE33" s="32"/>
      <c r="BF33" s="32"/>
      <c r="BG33" s="32"/>
      <c r="BH33" s="32"/>
      <c r="BI33" s="32"/>
      <c r="BJ33" s="32"/>
      <c r="BK33" s="36">
        <v>44958</v>
      </c>
      <c r="BL33" s="36" t="str">
        <f t="shared" si="3"/>
        <v>01. 02. 2023</v>
      </c>
      <c r="BM33" s="36">
        <v>45260</v>
      </c>
      <c r="BN33" s="36" t="str">
        <f t="shared" si="4"/>
        <v>30. 11. 2023</v>
      </c>
      <c r="BO33" s="36">
        <v>45310</v>
      </c>
      <c r="BP33" s="36" t="str">
        <f t="shared" si="12"/>
        <v>19. 01. 2024</v>
      </c>
      <c r="BQ33" s="32" t="s">
        <v>422</v>
      </c>
      <c r="BR33" s="37">
        <v>102000</v>
      </c>
      <c r="BS33" s="37" t="e">
        <f t="shared" si="5"/>
        <v>#VALUE!</v>
      </c>
      <c r="BT33" s="52">
        <v>48000</v>
      </c>
      <c r="BU33" s="86" t="e">
        <f t="shared" ref="BU33:BU64" si="15">TEXT(BT33,"0.0")</f>
        <v>#VALUE!</v>
      </c>
      <c r="BV33" s="129" t="s">
        <v>1871</v>
      </c>
      <c r="BW33" s="126" t="s">
        <v>1811</v>
      </c>
      <c r="BX33" s="37">
        <v>54000</v>
      </c>
      <c r="BY33" s="37" t="e">
        <f t="shared" si="7"/>
        <v>#VALUE!</v>
      </c>
      <c r="BZ33" s="39">
        <v>0.47060000000000002</v>
      </c>
      <c r="CA33" s="69" t="s">
        <v>1774</v>
      </c>
      <c r="CB33" s="39">
        <v>0.52939999999999998</v>
      </c>
      <c r="CC33" s="128" t="s">
        <v>1832</v>
      </c>
      <c r="CD33" s="99">
        <v>23000</v>
      </c>
      <c r="CE33" s="99" t="e">
        <f t="shared" si="8"/>
        <v>#VALUE!</v>
      </c>
      <c r="CF33" s="99">
        <v>42000</v>
      </c>
      <c r="CG33" s="99" t="e">
        <f t="shared" si="9"/>
        <v>#VALUE!</v>
      </c>
      <c r="CH33" s="99">
        <v>37000</v>
      </c>
      <c r="CI33" s="99" t="e">
        <f t="shared" si="10"/>
        <v>#VALUE!</v>
      </c>
      <c r="CJ33" s="99" t="e">
        <f t="shared" si="11"/>
        <v>#VALUE!</v>
      </c>
      <c r="CK33" s="37">
        <v>102000</v>
      </c>
    </row>
    <row r="34" spans="1:90" ht="30" customHeight="1" x14ac:dyDescent="0.25">
      <c r="A34" s="30" t="s">
        <v>1079</v>
      </c>
      <c r="B34" s="117">
        <v>1810</v>
      </c>
      <c r="C34" s="62">
        <v>4230479</v>
      </c>
      <c r="D34" s="62">
        <v>545</v>
      </c>
      <c r="E34" s="62">
        <v>0</v>
      </c>
      <c r="F34" s="62">
        <v>15</v>
      </c>
      <c r="G34" s="62">
        <f>120*2</f>
        <v>240</v>
      </c>
      <c r="H34" s="62">
        <v>5</v>
      </c>
      <c r="I34" s="62">
        <v>15</v>
      </c>
      <c r="J34" s="80">
        <f t="shared" si="14"/>
        <v>7</v>
      </c>
      <c r="K34" s="53" t="str">
        <f>TEXT(J34,"0,0")</f>
        <v>7,0</v>
      </c>
      <c r="L34" s="89" t="s">
        <v>1698</v>
      </c>
      <c r="M34" s="89" t="s">
        <v>1698</v>
      </c>
      <c r="N34" s="90" t="s">
        <v>1082</v>
      </c>
      <c r="O34" s="32" t="s">
        <v>1082</v>
      </c>
      <c r="P34" s="31" t="s">
        <v>1078</v>
      </c>
      <c r="Q34" s="32" t="s">
        <v>70</v>
      </c>
      <c r="R34" s="32" t="s">
        <v>1080</v>
      </c>
      <c r="S34" s="33">
        <v>500</v>
      </c>
      <c r="T34" s="31" t="s">
        <v>422</v>
      </c>
      <c r="U34" s="32">
        <v>51401</v>
      </c>
      <c r="V34" s="32" t="str">
        <f t="shared" si="2"/>
        <v>51 401</v>
      </c>
      <c r="W34" s="32" t="str">
        <f>_xlfn.CONCAT(R34," ",S34,", ",V34,", ",T34)</f>
        <v>Roztocká 500, 51 401, Jilemnice</v>
      </c>
      <c r="X34" s="69" t="s">
        <v>1657</v>
      </c>
      <c r="Y34" s="32"/>
      <c r="Z34" s="32">
        <v>0</v>
      </c>
      <c r="AA34" s="32">
        <v>0</v>
      </c>
      <c r="AB34" s="32" t="s">
        <v>1082</v>
      </c>
      <c r="AC34" s="32" t="s">
        <v>133</v>
      </c>
      <c r="AD34" s="32" t="s">
        <v>1083</v>
      </c>
      <c r="AE34" s="32" t="s">
        <v>1084</v>
      </c>
      <c r="AF34" s="88" t="s">
        <v>1085</v>
      </c>
      <c r="AG34" s="32" t="s">
        <v>1086</v>
      </c>
      <c r="AH34" s="32" t="s">
        <v>805</v>
      </c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4"/>
      <c r="AT34" s="32"/>
      <c r="AU34" s="32" t="s">
        <v>1087</v>
      </c>
      <c r="AV34" s="32">
        <v>204</v>
      </c>
      <c r="AW34" s="32" t="s">
        <v>1087</v>
      </c>
      <c r="AX34" s="32">
        <v>51242</v>
      </c>
      <c r="AY34" s="31" t="s">
        <v>1078</v>
      </c>
      <c r="AZ34" s="32" t="s">
        <v>1088</v>
      </c>
      <c r="BA34" s="31" t="s">
        <v>1089</v>
      </c>
      <c r="BB34" s="32" t="s">
        <v>116</v>
      </c>
      <c r="BC34" s="32" t="s">
        <v>91</v>
      </c>
      <c r="BD34" s="35">
        <v>120</v>
      </c>
      <c r="BE34" s="32"/>
      <c r="BF34" s="32"/>
      <c r="BG34" s="32"/>
      <c r="BH34" s="32"/>
      <c r="BI34" s="32"/>
      <c r="BJ34" s="32"/>
      <c r="BK34" s="36">
        <v>45017</v>
      </c>
      <c r="BL34" s="36" t="str">
        <f t="shared" si="3"/>
        <v>01. 04. 2023</v>
      </c>
      <c r="BM34" s="36">
        <v>45291</v>
      </c>
      <c r="BN34" s="36" t="str">
        <f t="shared" si="4"/>
        <v>31. 12. 2023</v>
      </c>
      <c r="BO34" s="36">
        <v>45341</v>
      </c>
      <c r="BP34" s="36" t="str">
        <f t="shared" si="12"/>
        <v>19. 02. 2024</v>
      </c>
      <c r="BQ34" s="32" t="s">
        <v>422</v>
      </c>
      <c r="BR34" s="37">
        <v>105000</v>
      </c>
      <c r="BS34" s="37" t="e">
        <f t="shared" si="5"/>
        <v>#VALUE!</v>
      </c>
      <c r="BT34" s="52">
        <v>30000</v>
      </c>
      <c r="BU34" s="86" t="e">
        <f t="shared" si="15"/>
        <v>#VALUE!</v>
      </c>
      <c r="BV34" s="129" t="s">
        <v>1860</v>
      </c>
      <c r="BW34" s="126" t="s">
        <v>1811</v>
      </c>
      <c r="BX34" s="37">
        <v>75000</v>
      </c>
      <c r="BY34" s="37" t="e">
        <f t="shared" si="7"/>
        <v>#VALUE!</v>
      </c>
      <c r="BZ34" s="39">
        <v>0.28570000000000001</v>
      </c>
      <c r="CA34" s="69" t="s">
        <v>1775</v>
      </c>
      <c r="CB34" s="39">
        <v>0.71430000000000005</v>
      </c>
      <c r="CC34" s="128" t="s">
        <v>1833</v>
      </c>
      <c r="CD34" s="99">
        <v>20000</v>
      </c>
      <c r="CE34" s="99" t="e">
        <f t="shared" si="8"/>
        <v>#VALUE!</v>
      </c>
      <c r="CF34" s="99">
        <v>65000</v>
      </c>
      <c r="CG34" s="99" t="e">
        <f t="shared" si="9"/>
        <v>#VALUE!</v>
      </c>
      <c r="CH34" s="99">
        <v>20000</v>
      </c>
      <c r="CI34" s="99" t="e">
        <f t="shared" si="10"/>
        <v>#VALUE!</v>
      </c>
      <c r="CJ34" s="99" t="e">
        <f t="shared" si="11"/>
        <v>#VALUE!</v>
      </c>
      <c r="CK34" s="37">
        <v>105000</v>
      </c>
    </row>
    <row r="35" spans="1:90" ht="30" customHeight="1" x14ac:dyDescent="0.25">
      <c r="A35" s="30" t="s">
        <v>935</v>
      </c>
      <c r="B35" s="117">
        <v>1811</v>
      </c>
      <c r="C35" s="62">
        <v>4230480</v>
      </c>
      <c r="D35" s="62">
        <v>546</v>
      </c>
      <c r="E35" s="62">
        <v>0</v>
      </c>
      <c r="F35" s="62">
        <v>7</v>
      </c>
      <c r="G35" s="62">
        <f>302*3</f>
        <v>906</v>
      </c>
      <c r="H35" s="62">
        <v>14</v>
      </c>
      <c r="I35" s="62">
        <v>7</v>
      </c>
      <c r="J35" s="80">
        <f t="shared" si="14"/>
        <v>9.1</v>
      </c>
      <c r="K35" s="53" t="str">
        <f>TEXT(J35,"0,0")</f>
        <v>9,1</v>
      </c>
      <c r="L35" s="89" t="s">
        <v>1698</v>
      </c>
      <c r="M35" s="89" t="s">
        <v>1698</v>
      </c>
      <c r="N35" s="90" t="s">
        <v>939</v>
      </c>
      <c r="O35" s="32" t="s">
        <v>939</v>
      </c>
      <c r="P35" s="31" t="s">
        <v>934</v>
      </c>
      <c r="Q35" s="32" t="s">
        <v>70</v>
      </c>
      <c r="R35" s="32" t="s">
        <v>936</v>
      </c>
      <c r="S35" s="33" t="s">
        <v>937</v>
      </c>
      <c r="T35" s="31" t="s">
        <v>93</v>
      </c>
      <c r="U35" s="32">
        <v>46001</v>
      </c>
      <c r="V35" s="32" t="str">
        <f t="shared" si="2"/>
        <v>46 001</v>
      </c>
      <c r="W35" s="32" t="str">
        <f t="shared" ref="W35:W71" si="16">_xlfn.CONCAT(R35," ",S35,", ",V35,", ",T35)</f>
        <v>Zeyerova 1236/18, 46 001, Liberec</v>
      </c>
      <c r="X35" s="69" t="s">
        <v>1641</v>
      </c>
      <c r="Y35" s="32"/>
      <c r="Z35" s="32">
        <v>0</v>
      </c>
      <c r="AA35" s="32">
        <v>0</v>
      </c>
      <c r="AB35" s="32" t="s">
        <v>939</v>
      </c>
      <c r="AC35" s="32" t="s">
        <v>102</v>
      </c>
      <c r="AD35" s="32" t="s">
        <v>665</v>
      </c>
      <c r="AE35" s="32" t="s">
        <v>940</v>
      </c>
      <c r="AF35" s="32" t="s">
        <v>941</v>
      </c>
      <c r="AG35" s="32" t="s">
        <v>942</v>
      </c>
      <c r="AH35" s="32" t="s">
        <v>161</v>
      </c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4"/>
      <c r="AT35" s="32"/>
      <c r="AU35" s="32"/>
      <c r="AV35" s="32"/>
      <c r="AW35" s="32"/>
      <c r="AX35" s="32"/>
      <c r="AY35" s="31" t="s">
        <v>934</v>
      </c>
      <c r="AZ35" s="32" t="s">
        <v>944</v>
      </c>
      <c r="BA35" s="31" t="s">
        <v>945</v>
      </c>
      <c r="BB35" s="32" t="s">
        <v>116</v>
      </c>
      <c r="BC35" s="32" t="s">
        <v>91</v>
      </c>
      <c r="BD35" s="35">
        <v>302</v>
      </c>
      <c r="BE35" s="32"/>
      <c r="BF35" s="32"/>
      <c r="BG35" s="32"/>
      <c r="BH35" s="32"/>
      <c r="BI35" s="32"/>
      <c r="BJ35" s="32"/>
      <c r="BK35" s="36">
        <v>45108</v>
      </c>
      <c r="BL35" s="36" t="str">
        <f t="shared" si="3"/>
        <v>01. 07. 2023</v>
      </c>
      <c r="BM35" s="36">
        <v>45291</v>
      </c>
      <c r="BN35" s="36" t="str">
        <f t="shared" si="4"/>
        <v>31. 12. 2023</v>
      </c>
      <c r="BO35" s="36">
        <v>45341</v>
      </c>
      <c r="BP35" s="36" t="str">
        <f t="shared" si="12"/>
        <v>19. 02. 2024</v>
      </c>
      <c r="BQ35" s="32" t="s">
        <v>209</v>
      </c>
      <c r="BR35" s="37">
        <v>310000</v>
      </c>
      <c r="BS35" s="37" t="e">
        <f t="shared" si="5"/>
        <v>#VALUE!</v>
      </c>
      <c r="BT35" s="52">
        <v>150000</v>
      </c>
      <c r="BU35" s="86" t="e">
        <f t="shared" si="15"/>
        <v>#VALUE!</v>
      </c>
      <c r="BV35" s="129" t="s">
        <v>1859</v>
      </c>
      <c r="BW35" s="126" t="s">
        <v>1885</v>
      </c>
      <c r="BX35" s="37">
        <v>160000</v>
      </c>
      <c r="BY35" s="37" t="e">
        <f t="shared" si="7"/>
        <v>#VALUE!</v>
      </c>
      <c r="BZ35" s="39">
        <v>0.4839</v>
      </c>
      <c r="CA35" s="69" t="s">
        <v>1776</v>
      </c>
      <c r="CB35" s="39">
        <v>0.5161</v>
      </c>
      <c r="CC35" s="128" t="s">
        <v>1834</v>
      </c>
      <c r="CD35" s="99">
        <v>20000</v>
      </c>
      <c r="CE35" s="99" t="e">
        <f t="shared" si="8"/>
        <v>#VALUE!</v>
      </c>
      <c r="CF35" s="99">
        <v>260000</v>
      </c>
      <c r="CG35" s="99" t="e">
        <f t="shared" si="9"/>
        <v>#VALUE!</v>
      </c>
      <c r="CH35" s="99">
        <v>30000</v>
      </c>
      <c r="CI35" s="99" t="e">
        <f t="shared" si="10"/>
        <v>#VALUE!</v>
      </c>
      <c r="CJ35" s="99" t="e">
        <f t="shared" si="11"/>
        <v>#VALUE!</v>
      </c>
      <c r="CK35" s="37">
        <v>310000</v>
      </c>
    </row>
    <row r="36" spans="1:90" ht="30" customHeight="1" x14ac:dyDescent="0.25">
      <c r="A36" s="30" t="s">
        <v>1127</v>
      </c>
      <c r="B36" s="117">
        <v>1812</v>
      </c>
      <c r="C36" s="62">
        <v>4230481</v>
      </c>
      <c r="D36" s="62">
        <v>547</v>
      </c>
      <c r="E36" s="62">
        <v>15</v>
      </c>
      <c r="F36" s="62">
        <v>15</v>
      </c>
      <c r="G36" s="62">
        <f>251*4</f>
        <v>1004</v>
      </c>
      <c r="H36" s="62">
        <v>15</v>
      </c>
      <c r="I36" s="62">
        <v>0</v>
      </c>
      <c r="J36" s="80">
        <f t="shared" si="14"/>
        <v>13.5</v>
      </c>
      <c r="K36" s="53" t="e">
        <f>TEXT(J36,"0.0,0")</f>
        <v>#VALUE!</v>
      </c>
      <c r="L36" s="89" t="s">
        <v>1698</v>
      </c>
      <c r="M36" s="89" t="s">
        <v>1698</v>
      </c>
      <c r="N36" s="35" t="s">
        <v>1130</v>
      </c>
      <c r="O36" s="32" t="s">
        <v>1130</v>
      </c>
      <c r="P36" s="31" t="s">
        <v>1126</v>
      </c>
      <c r="Q36" s="32" t="s">
        <v>70</v>
      </c>
      <c r="R36" s="32" t="s">
        <v>1128</v>
      </c>
      <c r="S36" s="33">
        <v>143</v>
      </c>
      <c r="T36" s="31" t="s">
        <v>93</v>
      </c>
      <c r="U36" s="32">
        <v>46014</v>
      </c>
      <c r="V36" s="32" t="str">
        <f t="shared" si="2"/>
        <v>46 014</v>
      </c>
      <c r="W36" s="32" t="str">
        <f t="shared" si="16"/>
        <v>Radčická 143, 46 014, Liberec</v>
      </c>
      <c r="X36" s="69" t="s">
        <v>1622</v>
      </c>
      <c r="Y36" s="32"/>
      <c r="Z36" s="32">
        <v>0</v>
      </c>
      <c r="AA36" s="32">
        <v>0</v>
      </c>
      <c r="AB36" s="32" t="s">
        <v>1130</v>
      </c>
      <c r="AC36" s="32"/>
      <c r="AD36" s="32" t="s">
        <v>1083</v>
      </c>
      <c r="AE36" s="32" t="s">
        <v>1131</v>
      </c>
      <c r="AF36" s="32" t="s">
        <v>1132</v>
      </c>
      <c r="AG36" s="32" t="s">
        <v>1133</v>
      </c>
      <c r="AH36" s="32" t="s">
        <v>222</v>
      </c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4"/>
      <c r="AT36" s="32"/>
      <c r="AU36" s="32"/>
      <c r="AV36" s="32"/>
      <c r="AW36" s="32"/>
      <c r="AX36" s="32"/>
      <c r="AY36" s="31" t="s">
        <v>1126</v>
      </c>
      <c r="AZ36" s="32" t="s">
        <v>1134</v>
      </c>
      <c r="BA36" s="31" t="s">
        <v>1135</v>
      </c>
      <c r="BB36" s="32" t="s">
        <v>116</v>
      </c>
      <c r="BC36" s="32" t="s">
        <v>91</v>
      </c>
      <c r="BD36" s="35">
        <v>251</v>
      </c>
      <c r="BE36" s="32"/>
      <c r="BF36" s="32"/>
      <c r="BG36" s="32"/>
      <c r="BH36" s="32"/>
      <c r="BI36" s="32"/>
      <c r="BJ36" s="32"/>
      <c r="BK36" s="36">
        <v>44927</v>
      </c>
      <c r="BL36" s="36" t="str">
        <f t="shared" si="3"/>
        <v>01. 01. 2023</v>
      </c>
      <c r="BM36" s="36">
        <v>45291</v>
      </c>
      <c r="BN36" s="36" t="str">
        <f t="shared" si="4"/>
        <v>31. 12. 2023</v>
      </c>
      <c r="BO36" s="36">
        <v>45341</v>
      </c>
      <c r="BP36" s="36" t="str">
        <f t="shared" si="12"/>
        <v>19. 02. 2024</v>
      </c>
      <c r="BQ36" s="32" t="s">
        <v>1136</v>
      </c>
      <c r="BR36" s="37">
        <v>550000</v>
      </c>
      <c r="BS36" s="37" t="e">
        <f t="shared" si="5"/>
        <v>#VALUE!</v>
      </c>
      <c r="BT36" s="52">
        <v>150000</v>
      </c>
      <c r="BU36" s="86" t="e">
        <f t="shared" si="15"/>
        <v>#VALUE!</v>
      </c>
      <c r="BV36" s="129" t="s">
        <v>1859</v>
      </c>
      <c r="BW36" s="126" t="s">
        <v>1885</v>
      </c>
      <c r="BX36" s="37">
        <v>400000</v>
      </c>
      <c r="BY36" s="37" t="e">
        <f t="shared" si="7"/>
        <v>#VALUE!</v>
      </c>
      <c r="BZ36" s="39">
        <v>0.2727</v>
      </c>
      <c r="CA36" s="69" t="s">
        <v>1777</v>
      </c>
      <c r="CB36" s="39">
        <v>0.72729999999999995</v>
      </c>
      <c r="CC36" s="128" t="s">
        <v>1835</v>
      </c>
      <c r="CD36" s="99">
        <v>296000</v>
      </c>
      <c r="CE36" s="99" t="e">
        <f t="shared" si="8"/>
        <v>#VALUE!</v>
      </c>
      <c r="CF36" s="99">
        <v>184000</v>
      </c>
      <c r="CG36" s="99" t="e">
        <f t="shared" si="9"/>
        <v>#VALUE!</v>
      </c>
      <c r="CH36" s="99">
        <v>70000</v>
      </c>
      <c r="CI36" s="99" t="e">
        <f t="shared" si="10"/>
        <v>#VALUE!</v>
      </c>
      <c r="CJ36" s="99" t="e">
        <f t="shared" si="11"/>
        <v>#VALUE!</v>
      </c>
      <c r="CK36" s="37">
        <v>550000</v>
      </c>
    </row>
    <row r="37" spans="1:90" ht="30" customHeight="1" x14ac:dyDescent="0.25">
      <c r="A37" s="30" t="s">
        <v>1117</v>
      </c>
      <c r="B37" s="117">
        <v>1813</v>
      </c>
      <c r="C37" s="62">
        <v>4230482</v>
      </c>
      <c r="D37" s="62">
        <v>548</v>
      </c>
      <c r="E37" s="62">
        <v>0</v>
      </c>
      <c r="F37" s="62">
        <v>7</v>
      </c>
      <c r="G37" s="62">
        <f>252*2</f>
        <v>504</v>
      </c>
      <c r="H37" s="62">
        <v>10</v>
      </c>
      <c r="I37" s="62">
        <v>7</v>
      </c>
      <c r="J37" s="80">
        <f t="shared" si="14"/>
        <v>7.1000000000000005</v>
      </c>
      <c r="K37" s="53" t="str">
        <f>TEXT(J37,"0,0")</f>
        <v>7,1</v>
      </c>
      <c r="L37" s="89" t="s">
        <v>1698</v>
      </c>
      <c r="M37" s="89" t="s">
        <v>1698</v>
      </c>
      <c r="N37" s="90" t="s">
        <v>1718</v>
      </c>
      <c r="O37" s="32" t="s">
        <v>1120</v>
      </c>
      <c r="P37" s="31" t="s">
        <v>1116</v>
      </c>
      <c r="Q37" s="32" t="s">
        <v>207</v>
      </c>
      <c r="R37" s="32" t="s">
        <v>1118</v>
      </c>
      <c r="S37" s="33">
        <v>100</v>
      </c>
      <c r="T37" s="31" t="s">
        <v>1118</v>
      </c>
      <c r="U37" s="32">
        <v>46344</v>
      </c>
      <c r="V37" s="32" t="str">
        <f t="shared" si="2"/>
        <v>46 344</v>
      </c>
      <c r="W37" s="32" t="str">
        <f t="shared" si="16"/>
        <v>Radimovice 100, 46 344, Radimovice</v>
      </c>
      <c r="X37" s="69" t="s">
        <v>1654</v>
      </c>
      <c r="Y37" s="32"/>
      <c r="Z37" s="32">
        <v>0</v>
      </c>
      <c r="AA37" s="32">
        <v>0</v>
      </c>
      <c r="AB37" s="32" t="s">
        <v>1120</v>
      </c>
      <c r="AC37" s="32" t="s">
        <v>133</v>
      </c>
      <c r="AD37" s="32" t="s">
        <v>701</v>
      </c>
      <c r="AE37" s="32" t="s">
        <v>702</v>
      </c>
      <c r="AF37" s="32" t="s">
        <v>703</v>
      </c>
      <c r="AG37" s="32" t="s">
        <v>1121</v>
      </c>
      <c r="AH37" s="32" t="s">
        <v>1122</v>
      </c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4"/>
      <c r="AT37" s="32"/>
      <c r="AU37" s="32"/>
      <c r="AV37" s="32"/>
      <c r="AW37" s="32"/>
      <c r="AX37" s="32"/>
      <c r="AY37" s="31" t="s">
        <v>1116</v>
      </c>
      <c r="AZ37" s="32" t="s">
        <v>1123</v>
      </c>
      <c r="BA37" s="31" t="s">
        <v>1124</v>
      </c>
      <c r="BB37" s="32" t="s">
        <v>116</v>
      </c>
      <c r="BC37" s="32" t="s">
        <v>91</v>
      </c>
      <c r="BD37" s="35">
        <v>252</v>
      </c>
      <c r="BE37" s="32"/>
      <c r="BF37" s="32"/>
      <c r="BG37" s="32"/>
      <c r="BH37" s="32"/>
      <c r="BI37" s="32"/>
      <c r="BJ37" s="32"/>
      <c r="BK37" s="36">
        <v>44927</v>
      </c>
      <c r="BL37" s="36" t="str">
        <f t="shared" si="3"/>
        <v>01. 01. 2023</v>
      </c>
      <c r="BM37" s="36">
        <v>45230</v>
      </c>
      <c r="BN37" s="36" t="str">
        <f t="shared" si="4"/>
        <v>31. 10. 2023</v>
      </c>
      <c r="BO37" s="36">
        <v>45280</v>
      </c>
      <c r="BP37" s="36" t="str">
        <f t="shared" si="12"/>
        <v>20. 12. 2023</v>
      </c>
      <c r="BQ37" s="32" t="s">
        <v>1118</v>
      </c>
      <c r="BR37" s="37">
        <v>60000</v>
      </c>
      <c r="BS37" s="37" t="e">
        <f t="shared" si="5"/>
        <v>#VALUE!</v>
      </c>
      <c r="BT37" s="52">
        <v>30000</v>
      </c>
      <c r="BU37" s="86" t="e">
        <f t="shared" si="15"/>
        <v>#VALUE!</v>
      </c>
      <c r="BV37" s="129" t="s">
        <v>1860</v>
      </c>
      <c r="BW37" s="126" t="s">
        <v>1811</v>
      </c>
      <c r="BX37" s="37">
        <v>30000</v>
      </c>
      <c r="BY37" s="37" t="e">
        <f t="shared" si="7"/>
        <v>#VALUE!</v>
      </c>
      <c r="BZ37" s="39">
        <v>0.5</v>
      </c>
      <c r="CA37" s="69" t="s">
        <v>1755</v>
      </c>
      <c r="CB37" s="39">
        <v>0.5</v>
      </c>
      <c r="CC37" s="128" t="s">
        <v>1755</v>
      </c>
      <c r="CD37" s="99">
        <v>53708</v>
      </c>
      <c r="CE37" s="99" t="e">
        <f t="shared" si="8"/>
        <v>#VALUE!</v>
      </c>
      <c r="CF37" s="99">
        <v>6292</v>
      </c>
      <c r="CG37" s="99" t="e">
        <f t="shared" si="9"/>
        <v>#VALUE!</v>
      </c>
      <c r="CH37" s="99">
        <v>0</v>
      </c>
      <c r="CI37" s="99">
        <v>0</v>
      </c>
      <c r="CJ37" s="99" t="e">
        <f t="shared" si="11"/>
        <v>#VALUE!</v>
      </c>
      <c r="CK37" s="37">
        <v>60000</v>
      </c>
    </row>
    <row r="38" spans="1:90" ht="30" customHeight="1" x14ac:dyDescent="0.25">
      <c r="A38" s="30" t="s">
        <v>449</v>
      </c>
      <c r="B38" s="117">
        <v>1814</v>
      </c>
      <c r="C38" s="62">
        <v>4230483</v>
      </c>
      <c r="D38" s="62">
        <v>549</v>
      </c>
      <c r="E38" s="62">
        <v>0</v>
      </c>
      <c r="F38" s="62">
        <v>7</v>
      </c>
      <c r="G38" s="62">
        <v>600</v>
      </c>
      <c r="H38" s="62">
        <v>10</v>
      </c>
      <c r="I38" s="62">
        <v>7</v>
      </c>
      <c r="J38" s="80">
        <f t="shared" si="14"/>
        <v>7.1000000000000005</v>
      </c>
      <c r="K38" s="53" t="str">
        <f>TEXT(J38,"0,0")</f>
        <v>7,1</v>
      </c>
      <c r="L38" s="89" t="s">
        <v>1698</v>
      </c>
      <c r="M38" s="89" t="s">
        <v>1698</v>
      </c>
      <c r="N38" s="90" t="s">
        <v>1723</v>
      </c>
      <c r="O38" s="32" t="s">
        <v>453</v>
      </c>
      <c r="P38" s="31" t="s">
        <v>448</v>
      </c>
      <c r="Q38" s="32" t="s">
        <v>70</v>
      </c>
      <c r="R38" s="32" t="s">
        <v>450</v>
      </c>
      <c r="S38" s="33">
        <v>92</v>
      </c>
      <c r="T38" s="31" t="s">
        <v>451</v>
      </c>
      <c r="U38" s="32">
        <v>47001</v>
      </c>
      <c r="V38" s="32" t="str">
        <f t="shared" si="2"/>
        <v>47 001</v>
      </c>
      <c r="W38" s="32" t="str">
        <f t="shared" si="16"/>
        <v>Děčínská 92, 47 001, Česká Lípa - Dolní Libchava</v>
      </c>
      <c r="X38" s="69" t="s">
        <v>1655</v>
      </c>
      <c r="Y38" s="32"/>
      <c r="Z38" s="32">
        <v>0</v>
      </c>
      <c r="AA38" s="32">
        <v>0</v>
      </c>
      <c r="AB38" s="32" t="s">
        <v>453</v>
      </c>
      <c r="AC38" s="32"/>
      <c r="AD38" s="32" t="s">
        <v>454</v>
      </c>
      <c r="AE38" s="32" t="s">
        <v>455</v>
      </c>
      <c r="AF38" s="32" t="s">
        <v>456</v>
      </c>
      <c r="AG38" s="32" t="s">
        <v>457</v>
      </c>
      <c r="AH38" s="32" t="s">
        <v>161</v>
      </c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4"/>
      <c r="AT38" s="32"/>
      <c r="AU38" s="32"/>
      <c r="AV38" s="32"/>
      <c r="AW38" s="32"/>
      <c r="AX38" s="32"/>
      <c r="AY38" s="31" t="s">
        <v>448</v>
      </c>
      <c r="AZ38" s="32" t="s">
        <v>458</v>
      </c>
      <c r="BA38" s="31" t="s">
        <v>459</v>
      </c>
      <c r="BB38" s="32" t="s">
        <v>116</v>
      </c>
      <c r="BC38" s="32" t="s">
        <v>91</v>
      </c>
      <c r="BD38" s="35">
        <v>200</v>
      </c>
      <c r="BE38" s="32"/>
      <c r="BF38" s="32"/>
      <c r="BG38" s="32"/>
      <c r="BH38" s="32"/>
      <c r="BI38" s="32"/>
      <c r="BJ38" s="32"/>
      <c r="BK38" s="36">
        <v>44927</v>
      </c>
      <c r="BL38" s="36" t="str">
        <f t="shared" si="3"/>
        <v>01. 01. 2023</v>
      </c>
      <c r="BM38" s="36">
        <v>45291</v>
      </c>
      <c r="BN38" s="36" t="str">
        <f t="shared" si="4"/>
        <v>31. 12. 2023</v>
      </c>
      <c r="BO38" s="36">
        <v>45341</v>
      </c>
      <c r="BP38" s="36" t="str">
        <f t="shared" si="12"/>
        <v>19. 02. 2024</v>
      </c>
      <c r="BQ38" s="32" t="s">
        <v>460</v>
      </c>
      <c r="BR38" s="37">
        <v>105000</v>
      </c>
      <c r="BS38" s="37" t="e">
        <f t="shared" si="5"/>
        <v>#VALUE!</v>
      </c>
      <c r="BT38" s="52">
        <v>50000</v>
      </c>
      <c r="BU38" s="86" t="e">
        <f t="shared" si="15"/>
        <v>#VALUE!</v>
      </c>
      <c r="BV38" s="129" t="s">
        <v>1865</v>
      </c>
      <c r="BW38" s="126" t="s">
        <v>1811</v>
      </c>
      <c r="BX38" s="37">
        <v>55000</v>
      </c>
      <c r="BY38" s="37" t="e">
        <f t="shared" si="7"/>
        <v>#VALUE!</v>
      </c>
      <c r="BZ38" s="39">
        <v>0.47620000000000001</v>
      </c>
      <c r="CA38" s="69" t="s">
        <v>1778</v>
      </c>
      <c r="CB38" s="39">
        <v>0.52380000000000004</v>
      </c>
      <c r="CC38" s="128" t="s">
        <v>1836</v>
      </c>
      <c r="CD38" s="99">
        <v>35000</v>
      </c>
      <c r="CE38" s="99" t="e">
        <f t="shared" si="8"/>
        <v>#VALUE!</v>
      </c>
      <c r="CF38" s="99">
        <v>30000</v>
      </c>
      <c r="CG38" s="99" t="e">
        <f t="shared" si="9"/>
        <v>#VALUE!</v>
      </c>
      <c r="CH38" s="99">
        <v>40000</v>
      </c>
      <c r="CI38" s="99" t="e">
        <f t="shared" si="10"/>
        <v>#VALUE!</v>
      </c>
      <c r="CJ38" s="99" t="e">
        <f t="shared" si="11"/>
        <v>#VALUE!</v>
      </c>
      <c r="CK38" s="37">
        <v>105000</v>
      </c>
    </row>
    <row r="39" spans="1:90" ht="30" customHeight="1" x14ac:dyDescent="0.25">
      <c r="A39" s="30" t="s">
        <v>1199</v>
      </c>
      <c r="B39" s="117">
        <v>1815</v>
      </c>
      <c r="C39" s="62">
        <v>4230484</v>
      </c>
      <c r="D39" s="62">
        <v>550</v>
      </c>
      <c r="E39" s="62">
        <v>0</v>
      </c>
      <c r="F39" s="62">
        <v>15</v>
      </c>
      <c r="G39" s="62">
        <f>340*3</f>
        <v>1020</v>
      </c>
      <c r="H39" s="62">
        <v>15</v>
      </c>
      <c r="I39" s="62">
        <v>0</v>
      </c>
      <c r="J39" s="80">
        <f t="shared" si="14"/>
        <v>10.5</v>
      </c>
      <c r="K39" s="53" t="e">
        <f>TEXT(J39,"0.0,0")</f>
        <v>#VALUE!</v>
      </c>
      <c r="L39" s="89" t="s">
        <v>1698</v>
      </c>
      <c r="M39" s="89" t="s">
        <v>1698</v>
      </c>
      <c r="N39" s="90" t="s">
        <v>1204</v>
      </c>
      <c r="O39" s="32" t="s">
        <v>1204</v>
      </c>
      <c r="P39" s="31" t="s">
        <v>1198</v>
      </c>
      <c r="Q39" s="32" t="s">
        <v>70</v>
      </c>
      <c r="R39" s="32" t="s">
        <v>1200</v>
      </c>
      <c r="S39" s="33" t="s">
        <v>1201</v>
      </c>
      <c r="T39" s="31" t="s">
        <v>93</v>
      </c>
      <c r="U39" s="32">
        <v>46006</v>
      </c>
      <c r="V39" s="32" t="str">
        <f t="shared" si="2"/>
        <v>46 006</v>
      </c>
      <c r="W39" s="32" t="str">
        <f t="shared" si="16"/>
        <v>Dobiášova 851/5, 46 006, Liberec</v>
      </c>
      <c r="X39" s="69" t="s">
        <v>1633</v>
      </c>
      <c r="Y39" s="32"/>
      <c r="Z39" s="32">
        <v>0</v>
      </c>
      <c r="AA39" s="32">
        <v>0</v>
      </c>
      <c r="AB39" s="32" t="s">
        <v>1204</v>
      </c>
      <c r="AC39" s="32" t="s">
        <v>133</v>
      </c>
      <c r="AD39" s="32" t="s">
        <v>1205</v>
      </c>
      <c r="AE39" s="32" t="s">
        <v>1206</v>
      </c>
      <c r="AF39" s="32" t="s">
        <v>1207</v>
      </c>
      <c r="AG39" s="32" t="s">
        <v>1208</v>
      </c>
      <c r="AH39" s="32" t="s">
        <v>161</v>
      </c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4"/>
      <c r="AT39" s="32"/>
      <c r="AU39" s="32"/>
      <c r="AV39" s="32"/>
      <c r="AW39" s="32"/>
      <c r="AX39" s="32"/>
      <c r="AY39" s="31" t="s">
        <v>1198</v>
      </c>
      <c r="AZ39" s="32" t="s">
        <v>1209</v>
      </c>
      <c r="BA39" s="31" t="s">
        <v>1210</v>
      </c>
      <c r="BB39" s="32" t="s">
        <v>116</v>
      </c>
      <c r="BC39" s="32" t="s">
        <v>91</v>
      </c>
      <c r="BD39" s="35">
        <v>340</v>
      </c>
      <c r="BE39" s="32"/>
      <c r="BF39" s="32"/>
      <c r="BG39" s="32"/>
      <c r="BH39" s="32"/>
      <c r="BI39" s="32"/>
      <c r="BJ39" s="32"/>
      <c r="BK39" s="36">
        <v>44927</v>
      </c>
      <c r="BL39" s="36" t="str">
        <f t="shared" si="3"/>
        <v>01. 01. 2023</v>
      </c>
      <c r="BM39" s="36">
        <v>45291</v>
      </c>
      <c r="BN39" s="36" t="str">
        <f t="shared" si="4"/>
        <v>31. 12. 2023</v>
      </c>
      <c r="BO39" s="36">
        <v>45341</v>
      </c>
      <c r="BP39" s="36" t="str">
        <f t="shared" si="12"/>
        <v>19. 02. 2024</v>
      </c>
      <c r="BQ39" s="32" t="s">
        <v>93</v>
      </c>
      <c r="BR39" s="37">
        <v>480000</v>
      </c>
      <c r="BS39" s="37" t="e">
        <f t="shared" si="5"/>
        <v>#VALUE!</v>
      </c>
      <c r="BT39" s="52">
        <v>142000</v>
      </c>
      <c r="BU39" s="86" t="e">
        <f t="shared" si="15"/>
        <v>#VALUE!</v>
      </c>
      <c r="BV39" s="129" t="s">
        <v>1872</v>
      </c>
      <c r="BW39" s="126" t="s">
        <v>1885</v>
      </c>
      <c r="BX39" s="37">
        <v>338000</v>
      </c>
      <c r="BY39" s="37" t="e">
        <f t="shared" si="7"/>
        <v>#VALUE!</v>
      </c>
      <c r="BZ39" s="39">
        <v>0.29580000000000001</v>
      </c>
      <c r="CA39" s="69" t="s">
        <v>1779</v>
      </c>
      <c r="CB39" s="39">
        <v>0.70420000000000005</v>
      </c>
      <c r="CC39" s="128" t="s">
        <v>1837</v>
      </c>
      <c r="CD39" s="99">
        <v>80000</v>
      </c>
      <c r="CE39" s="99" t="e">
        <f t="shared" si="8"/>
        <v>#VALUE!</v>
      </c>
      <c r="CF39" s="99">
        <v>350000</v>
      </c>
      <c r="CG39" s="99" t="e">
        <f t="shared" si="9"/>
        <v>#VALUE!</v>
      </c>
      <c r="CH39" s="99">
        <v>50000</v>
      </c>
      <c r="CI39" s="99" t="e">
        <f t="shared" si="10"/>
        <v>#VALUE!</v>
      </c>
      <c r="CJ39" s="99" t="e">
        <f t="shared" si="11"/>
        <v>#VALUE!</v>
      </c>
      <c r="CK39" s="37">
        <v>480000</v>
      </c>
    </row>
    <row r="40" spans="1:90" ht="30" customHeight="1" x14ac:dyDescent="0.25">
      <c r="A40" s="84" t="s">
        <v>375</v>
      </c>
      <c r="B40" s="118">
        <v>1816</v>
      </c>
      <c r="C40" s="62">
        <v>4230485</v>
      </c>
      <c r="D40" s="62">
        <v>551</v>
      </c>
      <c r="E40" s="62">
        <v>0</v>
      </c>
      <c r="F40" s="62">
        <v>0</v>
      </c>
      <c r="G40" s="62">
        <v>464</v>
      </c>
      <c r="H40" s="62">
        <v>9</v>
      </c>
      <c r="I40" s="62">
        <v>15</v>
      </c>
      <c r="J40" s="80">
        <f t="shared" si="14"/>
        <v>6</v>
      </c>
      <c r="K40" s="53" t="str">
        <f>TEXT(J40,"0,0")</f>
        <v>6,0</v>
      </c>
      <c r="L40" s="89" t="s">
        <v>1698</v>
      </c>
      <c r="M40" s="89" t="s">
        <v>1698</v>
      </c>
      <c r="N40" s="32" t="s">
        <v>378</v>
      </c>
      <c r="O40" s="32" t="s">
        <v>378</v>
      </c>
      <c r="P40" s="31" t="s">
        <v>374</v>
      </c>
      <c r="Q40" s="32" t="s">
        <v>70</v>
      </c>
      <c r="R40" s="32" t="s">
        <v>376</v>
      </c>
      <c r="S40" s="33">
        <v>310</v>
      </c>
      <c r="T40" s="31" t="s">
        <v>209</v>
      </c>
      <c r="U40" s="32">
        <v>46604</v>
      </c>
      <c r="V40" s="32" t="str">
        <f t="shared" si="2"/>
        <v>46 604</v>
      </c>
      <c r="W40" s="32" t="str">
        <f t="shared" si="16"/>
        <v>Sportovní  310, 46 604, Jablonec nad Nisou</v>
      </c>
      <c r="X40" s="69" t="s">
        <v>1664</v>
      </c>
      <c r="Y40" s="32"/>
      <c r="Z40" s="32">
        <v>0</v>
      </c>
      <c r="AA40" s="32">
        <v>0</v>
      </c>
      <c r="AB40" s="32" t="s">
        <v>378</v>
      </c>
      <c r="AC40" s="32"/>
      <c r="AD40" s="32" t="s">
        <v>379</v>
      </c>
      <c r="AE40" s="32" t="s">
        <v>380</v>
      </c>
      <c r="AF40" s="32" t="s">
        <v>381</v>
      </c>
      <c r="AG40" s="32" t="s">
        <v>382</v>
      </c>
      <c r="AH40" s="32" t="s">
        <v>161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4"/>
      <c r="AT40" s="32"/>
      <c r="AU40" s="32"/>
      <c r="AV40" s="32"/>
      <c r="AW40" s="32"/>
      <c r="AX40" s="32"/>
      <c r="AY40" s="31" t="s">
        <v>374</v>
      </c>
      <c r="AZ40" s="32" t="s">
        <v>384</v>
      </c>
      <c r="BA40" s="31" t="s">
        <v>385</v>
      </c>
      <c r="BB40" s="32" t="s">
        <v>116</v>
      </c>
      <c r="BC40" s="32" t="s">
        <v>91</v>
      </c>
      <c r="BD40" s="35">
        <v>116</v>
      </c>
      <c r="BE40" s="32"/>
      <c r="BF40" s="32"/>
      <c r="BG40" s="32"/>
      <c r="BH40" s="32"/>
      <c r="BI40" s="32"/>
      <c r="BJ40" s="32"/>
      <c r="BK40" s="36">
        <v>44927</v>
      </c>
      <c r="BL40" s="36" t="str">
        <f t="shared" si="3"/>
        <v>01. 01. 2023</v>
      </c>
      <c r="BM40" s="36">
        <v>45291</v>
      </c>
      <c r="BN40" s="36" t="str">
        <f t="shared" si="4"/>
        <v>31. 12. 2023</v>
      </c>
      <c r="BO40" s="36">
        <v>45341</v>
      </c>
      <c r="BP40" s="36" t="str">
        <f t="shared" si="12"/>
        <v>19. 02. 2024</v>
      </c>
      <c r="BQ40" s="32" t="s">
        <v>209</v>
      </c>
      <c r="BR40" s="85">
        <v>70000</v>
      </c>
      <c r="BS40" s="37" t="e">
        <f t="shared" si="5"/>
        <v>#VALUE!</v>
      </c>
      <c r="BT40" s="52">
        <v>43750</v>
      </c>
      <c r="BU40" s="86" t="e">
        <f t="shared" si="15"/>
        <v>#VALUE!</v>
      </c>
      <c r="BV40" s="129" t="s">
        <v>1873</v>
      </c>
      <c r="BW40" s="126" t="s">
        <v>1811</v>
      </c>
      <c r="BX40" s="37">
        <v>26250</v>
      </c>
      <c r="BY40" s="37" t="e">
        <f t="shared" si="7"/>
        <v>#VALUE!</v>
      </c>
      <c r="BZ40" s="39">
        <v>0.625</v>
      </c>
      <c r="CA40" s="69" t="s">
        <v>1780</v>
      </c>
      <c r="CB40" s="39">
        <v>0.375</v>
      </c>
      <c r="CC40" s="128" t="s">
        <v>1790</v>
      </c>
      <c r="CD40" s="99">
        <v>40000</v>
      </c>
      <c r="CE40" s="99" t="e">
        <f t="shared" si="8"/>
        <v>#VALUE!</v>
      </c>
      <c r="CF40" s="99">
        <v>10000</v>
      </c>
      <c r="CG40" s="99" t="e">
        <f t="shared" si="9"/>
        <v>#VALUE!</v>
      </c>
      <c r="CH40" s="99">
        <v>20000</v>
      </c>
      <c r="CI40" s="99" t="e">
        <f t="shared" si="10"/>
        <v>#VALUE!</v>
      </c>
      <c r="CJ40" s="99" t="e">
        <f t="shared" si="11"/>
        <v>#VALUE!</v>
      </c>
      <c r="CK40" s="37">
        <v>80000</v>
      </c>
    </row>
    <row r="41" spans="1:90" ht="30" customHeight="1" x14ac:dyDescent="0.25">
      <c r="A41" s="84" t="s">
        <v>755</v>
      </c>
      <c r="B41" s="118">
        <v>1817</v>
      </c>
      <c r="C41" s="62">
        <v>4230486</v>
      </c>
      <c r="D41" s="62">
        <v>552</v>
      </c>
      <c r="E41" s="62">
        <v>0</v>
      </c>
      <c r="F41" s="62">
        <v>15</v>
      </c>
      <c r="G41" s="62">
        <v>1040</v>
      </c>
      <c r="H41" s="62">
        <v>15</v>
      </c>
      <c r="I41" s="62">
        <v>0</v>
      </c>
      <c r="J41" s="80">
        <f t="shared" si="14"/>
        <v>10.5</v>
      </c>
      <c r="K41" s="53" t="e">
        <f>TEXT(J41,"0.0,0")</f>
        <v>#VALUE!</v>
      </c>
      <c r="L41" s="89" t="s">
        <v>1699</v>
      </c>
      <c r="M41" s="89" t="s">
        <v>1698</v>
      </c>
      <c r="N41" s="32" t="s">
        <v>758</v>
      </c>
      <c r="O41" s="32" t="s">
        <v>758</v>
      </c>
      <c r="P41" s="31" t="s">
        <v>754</v>
      </c>
      <c r="Q41" s="32" t="s">
        <v>70</v>
      </c>
      <c r="R41" s="32" t="s">
        <v>756</v>
      </c>
      <c r="S41" s="33">
        <v>3331</v>
      </c>
      <c r="T41" s="31" t="s">
        <v>460</v>
      </c>
      <c r="U41" s="32">
        <v>47001</v>
      </c>
      <c r="V41" s="32" t="str">
        <f t="shared" si="2"/>
        <v>47 001</v>
      </c>
      <c r="W41" s="32" t="str">
        <f t="shared" si="16"/>
        <v>U Kola  3331, 47 001, Česká Lípa</v>
      </c>
      <c r="X41" s="69" t="s">
        <v>1634</v>
      </c>
      <c r="Y41" s="32"/>
      <c r="Z41" s="32">
        <v>0</v>
      </c>
      <c r="AA41" s="32">
        <v>0</v>
      </c>
      <c r="AB41" s="32" t="s">
        <v>758</v>
      </c>
      <c r="AC41" s="32"/>
      <c r="AD41" s="32" t="s">
        <v>759</v>
      </c>
      <c r="AE41" s="32" t="s">
        <v>760</v>
      </c>
      <c r="AF41" s="32" t="s">
        <v>761</v>
      </c>
      <c r="AG41" s="32" t="s">
        <v>762</v>
      </c>
      <c r="AH41" s="32" t="s">
        <v>637</v>
      </c>
      <c r="AI41" s="32"/>
      <c r="AJ41" s="32" t="s">
        <v>759</v>
      </c>
      <c r="AK41" s="32" t="s">
        <v>764</v>
      </c>
      <c r="AL41" s="32" t="s">
        <v>765</v>
      </c>
      <c r="AM41" s="32" t="s">
        <v>766</v>
      </c>
      <c r="AN41" s="32" t="s">
        <v>304</v>
      </c>
      <c r="AO41" s="32"/>
      <c r="AP41" s="32"/>
      <c r="AQ41" s="32"/>
      <c r="AR41" s="32"/>
      <c r="AS41" s="34"/>
      <c r="AT41" s="32"/>
      <c r="AU41" s="32"/>
      <c r="AV41" s="32"/>
      <c r="AW41" s="32"/>
      <c r="AX41" s="32"/>
      <c r="AY41" s="31" t="s">
        <v>754</v>
      </c>
      <c r="AZ41" s="32" t="s">
        <v>767</v>
      </c>
      <c r="BA41" s="31" t="s">
        <v>768</v>
      </c>
      <c r="BB41" s="32" t="s">
        <v>116</v>
      </c>
      <c r="BC41" s="32" t="s">
        <v>91</v>
      </c>
      <c r="BD41" s="35">
        <v>260</v>
      </c>
      <c r="BE41" s="32"/>
      <c r="BF41" s="32"/>
      <c r="BG41" s="32"/>
      <c r="BH41" s="32"/>
      <c r="BI41" s="32"/>
      <c r="BJ41" s="32"/>
      <c r="BK41" s="36">
        <v>45072</v>
      </c>
      <c r="BL41" s="36" t="str">
        <f t="shared" si="3"/>
        <v>26. 05. 2023</v>
      </c>
      <c r="BM41" s="130">
        <v>45074</v>
      </c>
      <c r="BN41" s="36" t="str">
        <f t="shared" si="4"/>
        <v>28. 05. 2023</v>
      </c>
      <c r="BO41" s="36">
        <v>45124</v>
      </c>
      <c r="BP41" s="36" t="str">
        <f t="shared" si="12"/>
        <v>17. 07. 2023</v>
      </c>
      <c r="BQ41" s="32" t="s">
        <v>460</v>
      </c>
      <c r="BR41" s="85">
        <v>240000</v>
      </c>
      <c r="BS41" s="37" t="e">
        <f t="shared" si="5"/>
        <v>#VALUE!</v>
      </c>
      <c r="BT41" s="52">
        <v>71808</v>
      </c>
      <c r="BU41" s="86" t="e">
        <f t="shared" si="15"/>
        <v>#VALUE!</v>
      </c>
      <c r="BV41" s="129" t="s">
        <v>1874</v>
      </c>
      <c r="BW41" s="126" t="s">
        <v>1885</v>
      </c>
      <c r="BX41" s="37">
        <v>168192</v>
      </c>
      <c r="BY41" s="37" t="e">
        <f t="shared" si="7"/>
        <v>#VALUE!</v>
      </c>
      <c r="BZ41" s="39">
        <v>0.29920000000000002</v>
      </c>
      <c r="CA41" s="69" t="s">
        <v>1781</v>
      </c>
      <c r="CB41" s="39">
        <v>0.70079999999999998</v>
      </c>
      <c r="CC41" s="128" t="s">
        <v>1838</v>
      </c>
      <c r="CD41" s="99">
        <v>25000</v>
      </c>
      <c r="CE41" s="99" t="e">
        <f t="shared" si="8"/>
        <v>#VALUE!</v>
      </c>
      <c r="CF41" s="99">
        <v>110000</v>
      </c>
      <c r="CG41" s="99" t="e">
        <f t="shared" si="9"/>
        <v>#VALUE!</v>
      </c>
      <c r="CH41" s="99">
        <v>105000</v>
      </c>
      <c r="CI41" s="99" t="e">
        <f t="shared" si="10"/>
        <v>#VALUE!</v>
      </c>
      <c r="CJ41" s="99" t="e">
        <f t="shared" si="11"/>
        <v>#VALUE!</v>
      </c>
      <c r="CK41" s="37">
        <v>264000</v>
      </c>
    </row>
    <row r="42" spans="1:90" ht="30" customHeight="1" x14ac:dyDescent="0.25">
      <c r="A42" s="30" t="s">
        <v>191</v>
      </c>
      <c r="B42" s="117">
        <v>1818</v>
      </c>
      <c r="C42" s="62">
        <v>4230487</v>
      </c>
      <c r="D42" s="62">
        <v>553</v>
      </c>
      <c r="E42" s="62">
        <v>0</v>
      </c>
      <c r="F42" s="62">
        <v>7</v>
      </c>
      <c r="G42" s="62">
        <v>160</v>
      </c>
      <c r="H42" s="62">
        <v>4</v>
      </c>
      <c r="I42" s="62">
        <v>15</v>
      </c>
      <c r="J42" s="80">
        <f t="shared" si="14"/>
        <v>4.9000000000000004</v>
      </c>
      <c r="K42" s="53" t="str">
        <f t="shared" ref="K42:K47" si="17">TEXT(J42,"0,0")</f>
        <v>4,9</v>
      </c>
      <c r="L42" s="89" t="s">
        <v>1698</v>
      </c>
      <c r="M42" s="89" t="s">
        <v>1698</v>
      </c>
      <c r="N42" s="90" t="s">
        <v>195</v>
      </c>
      <c r="O42" s="32" t="s">
        <v>195</v>
      </c>
      <c r="P42" s="31" t="s">
        <v>190</v>
      </c>
      <c r="Q42" s="32" t="s">
        <v>70</v>
      </c>
      <c r="R42" s="32" t="s">
        <v>192</v>
      </c>
      <c r="S42" s="33">
        <v>54</v>
      </c>
      <c r="T42" s="31" t="s">
        <v>193</v>
      </c>
      <c r="U42" s="32">
        <v>51101</v>
      </c>
      <c r="V42" s="32" t="str">
        <f t="shared" si="2"/>
        <v>51 101</v>
      </c>
      <c r="W42" s="32" t="str">
        <f t="shared" si="16"/>
        <v>Havlíčkovo náměstí  54, 51 101, Turnov</v>
      </c>
      <c r="X42" s="69" t="s">
        <v>1674</v>
      </c>
      <c r="Y42" s="32"/>
      <c r="Z42" s="32">
        <v>0</v>
      </c>
      <c r="AA42" s="32">
        <v>0</v>
      </c>
      <c r="AB42" s="32" t="s">
        <v>195</v>
      </c>
      <c r="AC42" s="32"/>
      <c r="AD42" s="32" t="s">
        <v>157</v>
      </c>
      <c r="AE42" s="32" t="s">
        <v>196</v>
      </c>
      <c r="AF42" s="32" t="s">
        <v>197</v>
      </c>
      <c r="AG42" s="32" t="s">
        <v>198</v>
      </c>
      <c r="AH42" s="32" t="s">
        <v>161</v>
      </c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4"/>
      <c r="AT42" s="32"/>
      <c r="AU42" s="32"/>
      <c r="AV42" s="32"/>
      <c r="AW42" s="32"/>
      <c r="AX42" s="32"/>
      <c r="AY42" s="31" t="s">
        <v>190</v>
      </c>
      <c r="AZ42" s="32" t="s">
        <v>200</v>
      </c>
      <c r="BA42" s="31" t="s">
        <v>201</v>
      </c>
      <c r="BB42" s="32" t="s">
        <v>116</v>
      </c>
      <c r="BC42" s="32" t="s">
        <v>91</v>
      </c>
      <c r="BD42" s="35">
        <v>80</v>
      </c>
      <c r="BE42" s="32"/>
      <c r="BF42" s="32"/>
      <c r="BG42" s="32"/>
      <c r="BH42" s="32"/>
      <c r="BI42" s="32"/>
      <c r="BJ42" s="32"/>
      <c r="BK42" s="36">
        <v>44927</v>
      </c>
      <c r="BL42" s="36" t="str">
        <f t="shared" si="3"/>
        <v>01. 01. 2023</v>
      </c>
      <c r="BM42" s="36">
        <v>45291</v>
      </c>
      <c r="BN42" s="36" t="str">
        <f t="shared" si="4"/>
        <v>31. 12. 2023</v>
      </c>
      <c r="BO42" s="36">
        <v>45341</v>
      </c>
      <c r="BP42" s="36" t="str">
        <f t="shared" si="12"/>
        <v>19. 02. 2024</v>
      </c>
      <c r="BQ42" s="32" t="s">
        <v>193</v>
      </c>
      <c r="BR42" s="37">
        <v>86000</v>
      </c>
      <c r="BS42" s="37" t="e">
        <f t="shared" si="5"/>
        <v>#VALUE!</v>
      </c>
      <c r="BT42" s="52">
        <v>30000</v>
      </c>
      <c r="BU42" s="86" t="e">
        <f t="shared" si="15"/>
        <v>#VALUE!</v>
      </c>
      <c r="BV42" s="129" t="s">
        <v>1860</v>
      </c>
      <c r="BW42" s="126" t="s">
        <v>1811</v>
      </c>
      <c r="BX42" s="37">
        <v>56000</v>
      </c>
      <c r="BY42" s="37" t="e">
        <f t="shared" si="7"/>
        <v>#VALUE!</v>
      </c>
      <c r="BZ42" s="39">
        <v>0.3488</v>
      </c>
      <c r="CA42" s="69" t="s">
        <v>1782</v>
      </c>
      <c r="CB42" s="39">
        <v>0.6512</v>
      </c>
      <c r="CC42" s="128" t="s">
        <v>1839</v>
      </c>
      <c r="CD42" s="99">
        <v>25000</v>
      </c>
      <c r="CE42" s="99" t="e">
        <f t="shared" si="8"/>
        <v>#VALUE!</v>
      </c>
      <c r="CF42" s="99">
        <v>40000</v>
      </c>
      <c r="CG42" s="99" t="e">
        <f t="shared" si="9"/>
        <v>#VALUE!</v>
      </c>
      <c r="CH42" s="99">
        <v>21000</v>
      </c>
      <c r="CI42" s="99" t="e">
        <f t="shared" si="10"/>
        <v>#VALUE!</v>
      </c>
      <c r="CJ42" s="99" t="e">
        <f t="shared" si="11"/>
        <v>#VALUE!</v>
      </c>
      <c r="CK42" s="37">
        <v>86000</v>
      </c>
    </row>
    <row r="43" spans="1:90" ht="30" customHeight="1" x14ac:dyDescent="0.25">
      <c r="A43" s="30" t="s">
        <v>689</v>
      </c>
      <c r="B43" s="117">
        <v>1819</v>
      </c>
      <c r="C43" s="62">
        <v>4230488</v>
      </c>
      <c r="D43" s="62">
        <v>554</v>
      </c>
      <c r="E43" s="62">
        <v>0</v>
      </c>
      <c r="F43" s="62">
        <v>0</v>
      </c>
      <c r="G43" s="62">
        <v>387</v>
      </c>
      <c r="H43" s="62">
        <v>8</v>
      </c>
      <c r="I43" s="62">
        <v>7</v>
      </c>
      <c r="J43" s="80">
        <f t="shared" si="14"/>
        <v>4.7</v>
      </c>
      <c r="K43" s="53" t="str">
        <f t="shared" si="17"/>
        <v>4,7</v>
      </c>
      <c r="L43" s="89" t="s">
        <v>1698</v>
      </c>
      <c r="M43" s="89" t="s">
        <v>1698</v>
      </c>
      <c r="N43" s="32" t="s">
        <v>695</v>
      </c>
      <c r="O43" s="32" t="s">
        <v>695</v>
      </c>
      <c r="P43" s="31" t="s">
        <v>688</v>
      </c>
      <c r="Q43" s="32" t="s">
        <v>70</v>
      </c>
      <c r="R43" s="32" t="s">
        <v>690</v>
      </c>
      <c r="S43" s="33" t="s">
        <v>691</v>
      </c>
      <c r="T43" s="31" t="s">
        <v>93</v>
      </c>
      <c r="U43" s="32">
        <v>46006</v>
      </c>
      <c r="V43" s="32" t="str">
        <f t="shared" si="2"/>
        <v>46 006</v>
      </c>
      <c r="W43" s="32" t="str">
        <f t="shared" si="16"/>
        <v>Ovocná 157/2, 46 006, Liberec</v>
      </c>
      <c r="X43" s="69">
        <v>64040577</v>
      </c>
      <c r="Y43" s="32" t="s">
        <v>694</v>
      </c>
      <c r="Z43" s="32">
        <v>1</v>
      </c>
      <c r="AA43" s="32">
        <v>0</v>
      </c>
      <c r="AB43" s="32" t="s">
        <v>695</v>
      </c>
      <c r="AC43" s="32"/>
      <c r="AD43" s="32" t="s">
        <v>696</v>
      </c>
      <c r="AE43" s="32" t="s">
        <v>697</v>
      </c>
      <c r="AF43" s="32" t="s">
        <v>698</v>
      </c>
      <c r="AG43" s="32" t="s">
        <v>699</v>
      </c>
      <c r="AH43" s="32" t="s">
        <v>700</v>
      </c>
      <c r="AI43" s="32"/>
      <c r="AJ43" s="32"/>
      <c r="AK43" s="32"/>
      <c r="AL43" s="32"/>
      <c r="AM43" s="32"/>
      <c r="AN43" s="32"/>
      <c r="AO43" s="32" t="s">
        <v>133</v>
      </c>
      <c r="AP43" s="32" t="s">
        <v>701</v>
      </c>
      <c r="AQ43" s="32" t="s">
        <v>702</v>
      </c>
      <c r="AR43" s="32" t="s">
        <v>703</v>
      </c>
      <c r="AS43" s="34">
        <v>723101488</v>
      </c>
      <c r="AT43" s="32" t="s">
        <v>704</v>
      </c>
      <c r="AU43" s="32"/>
      <c r="AV43" s="32"/>
      <c r="AW43" s="32"/>
      <c r="AX43" s="32"/>
      <c r="AY43" s="31" t="s">
        <v>688</v>
      </c>
      <c r="AZ43" s="32" t="s">
        <v>705</v>
      </c>
      <c r="BA43" s="31" t="s">
        <v>706</v>
      </c>
      <c r="BB43" s="32" t="s">
        <v>116</v>
      </c>
      <c r="BC43" s="32" t="s">
        <v>91</v>
      </c>
      <c r="BD43" s="35">
        <v>129</v>
      </c>
      <c r="BE43" s="32"/>
      <c r="BF43" s="32"/>
      <c r="BG43" s="32"/>
      <c r="BH43" s="32"/>
      <c r="BI43" s="32"/>
      <c r="BJ43" s="32"/>
      <c r="BK43" s="36">
        <v>44927</v>
      </c>
      <c r="BL43" s="36" t="str">
        <f t="shared" si="3"/>
        <v>01. 01. 2023</v>
      </c>
      <c r="BM43" s="36">
        <v>45199</v>
      </c>
      <c r="BN43" s="36" t="str">
        <f t="shared" si="4"/>
        <v>30. 09. 2023</v>
      </c>
      <c r="BO43" s="36">
        <v>45249</v>
      </c>
      <c r="BP43" s="36" t="str">
        <f t="shared" si="12"/>
        <v>19. 11. 2023</v>
      </c>
      <c r="BQ43" s="32" t="s">
        <v>93</v>
      </c>
      <c r="BR43" s="37">
        <v>200335</v>
      </c>
      <c r="BS43" s="37" t="e">
        <f t="shared" si="5"/>
        <v>#VALUE!</v>
      </c>
      <c r="BT43" s="52">
        <v>140000</v>
      </c>
      <c r="BU43" s="86" t="e">
        <f t="shared" si="15"/>
        <v>#VALUE!</v>
      </c>
      <c r="BV43" s="129" t="s">
        <v>1861</v>
      </c>
      <c r="BW43" s="126" t="s">
        <v>1885</v>
      </c>
      <c r="BX43" s="37">
        <v>60335</v>
      </c>
      <c r="BY43" s="37" t="e">
        <f t="shared" si="7"/>
        <v>#VALUE!</v>
      </c>
      <c r="BZ43" s="39">
        <v>0.69879999999999998</v>
      </c>
      <c r="CA43" s="69" t="s">
        <v>1783</v>
      </c>
      <c r="CB43" s="39">
        <v>0.30120000000000002</v>
      </c>
      <c r="CC43" s="128" t="s">
        <v>1840</v>
      </c>
      <c r="CD43" s="99">
        <v>153125</v>
      </c>
      <c r="CE43" s="99" t="e">
        <f t="shared" si="8"/>
        <v>#VALUE!</v>
      </c>
      <c r="CF43" s="99">
        <v>37210</v>
      </c>
      <c r="CG43" s="99" t="e">
        <f t="shared" si="9"/>
        <v>#VALUE!</v>
      </c>
      <c r="CH43" s="99">
        <v>10000</v>
      </c>
      <c r="CI43" s="99" t="e">
        <f t="shared" si="10"/>
        <v>#VALUE!</v>
      </c>
      <c r="CJ43" s="99" t="e">
        <f t="shared" si="11"/>
        <v>#VALUE!</v>
      </c>
      <c r="CK43" s="37">
        <v>200335</v>
      </c>
    </row>
    <row r="44" spans="1:90" ht="30" customHeight="1" x14ac:dyDescent="0.25">
      <c r="A44" s="30" t="s">
        <v>1546</v>
      </c>
      <c r="B44" s="117">
        <v>1820</v>
      </c>
      <c r="C44" s="62">
        <v>4230489</v>
      </c>
      <c r="D44" s="62">
        <v>555</v>
      </c>
      <c r="E44" s="62">
        <v>0</v>
      </c>
      <c r="F44" s="62">
        <v>0</v>
      </c>
      <c r="G44" s="62">
        <f>420*4</f>
        <v>1680</v>
      </c>
      <c r="H44" s="62">
        <v>15</v>
      </c>
      <c r="I44" s="62">
        <v>15</v>
      </c>
      <c r="J44" s="80">
        <f t="shared" si="14"/>
        <v>9</v>
      </c>
      <c r="K44" s="53" t="str">
        <f t="shared" si="17"/>
        <v>9,0</v>
      </c>
      <c r="L44" s="89" t="s">
        <v>1699</v>
      </c>
      <c r="M44" s="89" t="s">
        <v>1698</v>
      </c>
      <c r="N44" s="32" t="s">
        <v>1158</v>
      </c>
      <c r="O44" s="32" t="s">
        <v>1158</v>
      </c>
      <c r="P44" s="31" t="s">
        <v>1154</v>
      </c>
      <c r="Q44" s="32" t="s">
        <v>70</v>
      </c>
      <c r="R44" s="32" t="s">
        <v>921</v>
      </c>
      <c r="S44" s="33" t="s">
        <v>1156</v>
      </c>
      <c r="T44" s="31" t="s">
        <v>93</v>
      </c>
      <c r="U44" s="32">
        <v>46001</v>
      </c>
      <c r="V44" s="32" t="str">
        <f t="shared" si="2"/>
        <v>46 001</v>
      </c>
      <c r="W44" s="32" t="str">
        <f t="shared" si="16"/>
        <v>Jablonecká 333/23a, 46 001, Liberec</v>
      </c>
      <c r="X44" s="69">
        <v>70229791</v>
      </c>
      <c r="Y44" s="32"/>
      <c r="Z44" s="32">
        <v>0</v>
      </c>
      <c r="AA44" s="32">
        <v>0</v>
      </c>
      <c r="AB44" s="32" t="s">
        <v>1158</v>
      </c>
      <c r="AC44" s="32" t="s">
        <v>133</v>
      </c>
      <c r="AD44" s="32" t="s">
        <v>279</v>
      </c>
      <c r="AE44" s="32" t="s">
        <v>731</v>
      </c>
      <c r="AF44" s="32" t="s">
        <v>1159</v>
      </c>
      <c r="AG44" s="32" t="s">
        <v>1160</v>
      </c>
      <c r="AH44" s="32" t="s">
        <v>161</v>
      </c>
      <c r="AI44" s="32" t="s">
        <v>133</v>
      </c>
      <c r="AJ44" s="32" t="s">
        <v>1161</v>
      </c>
      <c r="AK44" s="32" t="s">
        <v>1162</v>
      </c>
      <c r="AL44" s="32" t="s">
        <v>1163</v>
      </c>
      <c r="AM44" s="32" t="s">
        <v>1164</v>
      </c>
      <c r="AN44" s="32" t="s">
        <v>165</v>
      </c>
      <c r="AO44" s="32" t="s">
        <v>133</v>
      </c>
      <c r="AP44" s="32" t="s">
        <v>1161</v>
      </c>
      <c r="AQ44" s="32" t="s">
        <v>1162</v>
      </c>
      <c r="AR44" s="32" t="s">
        <v>1163</v>
      </c>
      <c r="AS44" s="34">
        <v>607582423</v>
      </c>
      <c r="AT44" s="32" t="s">
        <v>165</v>
      </c>
      <c r="AU44" s="32" t="s">
        <v>1165</v>
      </c>
      <c r="AV44" s="32" t="s">
        <v>1166</v>
      </c>
      <c r="AW44" s="32" t="s">
        <v>1167</v>
      </c>
      <c r="AX44" s="32">
        <v>46345</v>
      </c>
      <c r="AY44" s="31" t="s">
        <v>1154</v>
      </c>
      <c r="AZ44" s="32" t="s">
        <v>1168</v>
      </c>
      <c r="BA44" s="31" t="s">
        <v>1169</v>
      </c>
      <c r="BB44" s="32" t="s">
        <v>116</v>
      </c>
      <c r="BC44" s="32" t="s">
        <v>91</v>
      </c>
      <c r="BD44" s="35">
        <v>420</v>
      </c>
      <c r="BE44" s="32"/>
      <c r="BF44" s="32"/>
      <c r="BG44" s="32"/>
      <c r="BH44" s="32"/>
      <c r="BI44" s="32"/>
      <c r="BJ44" s="32"/>
      <c r="BK44" s="36">
        <v>44927</v>
      </c>
      <c r="BL44" s="36" t="str">
        <f t="shared" si="3"/>
        <v>01. 01. 2023</v>
      </c>
      <c r="BM44" s="36">
        <v>45291</v>
      </c>
      <c r="BN44" s="36" t="str">
        <f t="shared" si="4"/>
        <v>31. 12. 2023</v>
      </c>
      <c r="BO44" s="36">
        <v>45341</v>
      </c>
      <c r="BP44" s="36" t="str">
        <f t="shared" si="12"/>
        <v>19. 02. 2024</v>
      </c>
      <c r="BQ44" s="32" t="s">
        <v>93</v>
      </c>
      <c r="BR44" s="37">
        <v>220000</v>
      </c>
      <c r="BS44" s="37" t="e">
        <f t="shared" si="5"/>
        <v>#VALUE!</v>
      </c>
      <c r="BT44" s="52">
        <v>150000</v>
      </c>
      <c r="BU44" s="86" t="e">
        <f t="shared" si="15"/>
        <v>#VALUE!</v>
      </c>
      <c r="BV44" s="129" t="s">
        <v>1859</v>
      </c>
      <c r="BW44" s="126" t="s">
        <v>1885</v>
      </c>
      <c r="BX44" s="37">
        <v>70000</v>
      </c>
      <c r="BY44" s="37" t="e">
        <f t="shared" si="7"/>
        <v>#VALUE!</v>
      </c>
      <c r="BZ44" s="39">
        <v>0.68179999999999996</v>
      </c>
      <c r="CA44" s="69" t="s">
        <v>1784</v>
      </c>
      <c r="CB44" s="39">
        <v>0.31819999999999998</v>
      </c>
      <c r="CC44" s="128" t="s">
        <v>1841</v>
      </c>
      <c r="CD44" s="99">
        <v>0</v>
      </c>
      <c r="CE44" s="99">
        <v>0</v>
      </c>
      <c r="CF44" s="99">
        <v>170000</v>
      </c>
      <c r="CG44" s="99" t="e">
        <f t="shared" si="9"/>
        <v>#VALUE!</v>
      </c>
      <c r="CH44" s="99">
        <v>50000</v>
      </c>
      <c r="CI44" s="99" t="e">
        <f t="shared" si="10"/>
        <v>#VALUE!</v>
      </c>
      <c r="CJ44" s="99" t="e">
        <f t="shared" si="11"/>
        <v>#VALUE!</v>
      </c>
      <c r="CK44" s="37">
        <v>220000</v>
      </c>
    </row>
    <row r="45" spans="1:90" ht="30" customHeight="1" x14ac:dyDescent="0.25">
      <c r="A45" s="30" t="s">
        <v>1547</v>
      </c>
      <c r="B45" s="117">
        <v>1991</v>
      </c>
      <c r="C45" s="62">
        <v>4230490</v>
      </c>
      <c r="D45" s="62">
        <v>556</v>
      </c>
      <c r="E45" s="62">
        <v>0</v>
      </c>
      <c r="F45" s="62">
        <v>0</v>
      </c>
      <c r="G45" s="62">
        <f>100*3</f>
        <v>300</v>
      </c>
      <c r="H45" s="62">
        <v>6</v>
      </c>
      <c r="I45" s="62">
        <v>7</v>
      </c>
      <c r="J45" s="80">
        <f t="shared" si="14"/>
        <v>3.7</v>
      </c>
      <c r="K45" s="53" t="str">
        <f t="shared" si="17"/>
        <v>3,7</v>
      </c>
      <c r="L45" s="89" t="s">
        <v>1698</v>
      </c>
      <c r="M45" s="89" t="s">
        <v>1698</v>
      </c>
      <c r="N45" s="32" t="s">
        <v>1355</v>
      </c>
      <c r="O45" s="32" t="s">
        <v>1355</v>
      </c>
      <c r="P45" s="31" t="s">
        <v>1350</v>
      </c>
      <c r="Q45" s="32" t="s">
        <v>70</v>
      </c>
      <c r="R45" s="32" t="s">
        <v>1352</v>
      </c>
      <c r="S45" s="33">
        <v>483</v>
      </c>
      <c r="T45" s="31" t="s">
        <v>776</v>
      </c>
      <c r="U45" s="32">
        <v>16000</v>
      </c>
      <c r="V45" s="32" t="str">
        <f t="shared" si="2"/>
        <v>16 000</v>
      </c>
      <c r="W45" s="32" t="str">
        <f t="shared" si="16"/>
        <v>Cukrovarnická 483, 16 000, Praha</v>
      </c>
      <c r="X45" s="69" t="s">
        <v>1678</v>
      </c>
      <c r="Y45" s="32" t="s">
        <v>1354</v>
      </c>
      <c r="Z45" s="32">
        <v>1</v>
      </c>
      <c r="AA45" s="32">
        <v>0</v>
      </c>
      <c r="AB45" s="32" t="s">
        <v>1355</v>
      </c>
      <c r="AC45" s="32"/>
      <c r="AD45" s="32" t="s">
        <v>103</v>
      </c>
      <c r="AE45" s="32" t="s">
        <v>1356</v>
      </c>
      <c r="AF45" s="32" t="s">
        <v>1357</v>
      </c>
      <c r="AG45" s="32" t="s">
        <v>1358</v>
      </c>
      <c r="AH45" s="32" t="s">
        <v>350</v>
      </c>
      <c r="AI45" s="32"/>
      <c r="AJ45" s="32" t="s">
        <v>847</v>
      </c>
      <c r="AK45" s="32" t="s">
        <v>1359</v>
      </c>
      <c r="AL45" s="32" t="s">
        <v>1360</v>
      </c>
      <c r="AM45" s="32" t="s">
        <v>1361</v>
      </c>
      <c r="AN45" s="32" t="s">
        <v>1362</v>
      </c>
      <c r="AO45" s="32"/>
      <c r="AP45" s="32" t="s">
        <v>665</v>
      </c>
      <c r="AQ45" s="32" t="s">
        <v>1363</v>
      </c>
      <c r="AR45" s="88" t="s">
        <v>1364</v>
      </c>
      <c r="AS45" s="34">
        <v>724245515</v>
      </c>
      <c r="AT45" s="32" t="s">
        <v>1365</v>
      </c>
      <c r="AU45" s="32"/>
      <c r="AV45" s="32"/>
      <c r="AW45" s="32"/>
      <c r="AX45" s="32"/>
      <c r="AY45" s="31" t="s">
        <v>1350</v>
      </c>
      <c r="AZ45" s="32" t="s">
        <v>1366</v>
      </c>
      <c r="BA45" s="31" t="s">
        <v>1367</v>
      </c>
      <c r="BB45" s="32" t="s">
        <v>116</v>
      </c>
      <c r="BC45" s="32" t="s">
        <v>91</v>
      </c>
      <c r="BD45" s="35">
        <v>100</v>
      </c>
      <c r="BE45" s="32"/>
      <c r="BF45" s="32"/>
      <c r="BG45" s="32"/>
      <c r="BH45" s="32"/>
      <c r="BI45" s="32"/>
      <c r="BJ45" s="32"/>
      <c r="BK45" s="36">
        <v>45108</v>
      </c>
      <c r="BL45" s="36" t="str">
        <f t="shared" si="3"/>
        <v>01. 07. 2023</v>
      </c>
      <c r="BM45" s="36">
        <v>45230</v>
      </c>
      <c r="BN45" s="36" t="str">
        <f t="shared" si="4"/>
        <v>31. 10. 2023</v>
      </c>
      <c r="BO45" s="36">
        <v>45280</v>
      </c>
      <c r="BP45" s="36" t="str">
        <f t="shared" si="12"/>
        <v>20. 12. 2023</v>
      </c>
      <c r="BQ45" s="32" t="s">
        <v>93</v>
      </c>
      <c r="BR45" s="37">
        <v>253650</v>
      </c>
      <c r="BS45" s="37" t="e">
        <f t="shared" si="5"/>
        <v>#VALUE!</v>
      </c>
      <c r="BT45" s="52">
        <v>150000</v>
      </c>
      <c r="BU45" s="86" t="e">
        <f t="shared" si="15"/>
        <v>#VALUE!</v>
      </c>
      <c r="BV45" s="129" t="s">
        <v>1859</v>
      </c>
      <c r="BW45" s="126" t="s">
        <v>1885</v>
      </c>
      <c r="BX45" s="37">
        <v>103650</v>
      </c>
      <c r="BY45" s="37" t="e">
        <f t="shared" si="7"/>
        <v>#VALUE!</v>
      </c>
      <c r="BZ45" s="39">
        <v>0.59140000000000004</v>
      </c>
      <c r="CA45" s="69" t="s">
        <v>1785</v>
      </c>
      <c r="CB45" s="39">
        <v>0.40860000000000002</v>
      </c>
      <c r="CC45" s="128" t="s">
        <v>1842</v>
      </c>
      <c r="CD45" s="99">
        <v>14200</v>
      </c>
      <c r="CE45" s="99" t="e">
        <f t="shared" si="8"/>
        <v>#VALUE!</v>
      </c>
      <c r="CF45" s="99">
        <v>175950</v>
      </c>
      <c r="CG45" s="99" t="e">
        <f t="shared" si="9"/>
        <v>#VALUE!</v>
      </c>
      <c r="CH45" s="99">
        <v>63500</v>
      </c>
      <c r="CI45" s="99" t="e">
        <f t="shared" si="10"/>
        <v>#VALUE!</v>
      </c>
      <c r="CJ45" s="99" t="e">
        <f t="shared" si="11"/>
        <v>#VALUE!</v>
      </c>
      <c r="CK45" s="37">
        <v>253650</v>
      </c>
    </row>
    <row r="46" spans="1:90" ht="30" customHeight="1" x14ac:dyDescent="0.25">
      <c r="A46" s="30" t="s">
        <v>1540</v>
      </c>
      <c r="B46" s="117">
        <v>1993</v>
      </c>
      <c r="C46" s="62">
        <v>4230491</v>
      </c>
      <c r="D46" s="62">
        <v>557</v>
      </c>
      <c r="E46" s="62">
        <v>0</v>
      </c>
      <c r="F46" s="62">
        <v>7</v>
      </c>
      <c r="G46" s="62">
        <f>210*2</f>
        <v>420</v>
      </c>
      <c r="H46" s="62">
        <v>9</v>
      </c>
      <c r="I46" s="62">
        <v>15</v>
      </c>
      <c r="J46" s="80">
        <f t="shared" si="14"/>
        <v>7.4</v>
      </c>
      <c r="K46" s="53" t="str">
        <f t="shared" si="17"/>
        <v>7,4</v>
      </c>
      <c r="L46" s="89" t="s">
        <v>1698</v>
      </c>
      <c r="M46" s="89" t="s">
        <v>1698</v>
      </c>
      <c r="N46" s="90" t="s">
        <v>1708</v>
      </c>
      <c r="O46" s="32" t="s">
        <v>1415</v>
      </c>
      <c r="P46" s="31" t="s">
        <v>1409</v>
      </c>
      <c r="Q46" s="32" t="s">
        <v>70</v>
      </c>
      <c r="R46" s="32" t="s">
        <v>1411</v>
      </c>
      <c r="S46" s="33">
        <v>200</v>
      </c>
      <c r="T46" s="31" t="s">
        <v>93</v>
      </c>
      <c r="U46" s="32">
        <v>46014</v>
      </c>
      <c r="V46" s="32" t="str">
        <f t="shared" si="2"/>
        <v>46 014</v>
      </c>
      <c r="W46" s="32" t="str">
        <f t="shared" si="16"/>
        <v>Horská 200, 46 014, Liberec</v>
      </c>
      <c r="X46" s="69" t="s">
        <v>1653</v>
      </c>
      <c r="Y46" s="32" t="s">
        <v>1414</v>
      </c>
      <c r="Z46" s="32">
        <v>0</v>
      </c>
      <c r="AA46" s="32">
        <v>0</v>
      </c>
      <c r="AB46" s="32" t="s">
        <v>1415</v>
      </c>
      <c r="AC46" s="32"/>
      <c r="AD46" s="32" t="s">
        <v>109</v>
      </c>
      <c r="AE46" s="32" t="s">
        <v>1416</v>
      </c>
      <c r="AF46" s="32" t="s">
        <v>1417</v>
      </c>
      <c r="AG46" s="32" t="s">
        <v>1418</v>
      </c>
      <c r="AH46" s="32" t="s">
        <v>161</v>
      </c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4"/>
      <c r="AT46" s="32"/>
      <c r="AU46" s="32"/>
      <c r="AV46" s="32"/>
      <c r="AW46" s="32"/>
      <c r="AX46" s="32"/>
      <c r="AY46" s="31" t="s">
        <v>1409</v>
      </c>
      <c r="AZ46" s="32" t="s">
        <v>1419</v>
      </c>
      <c r="BA46" s="31" t="s">
        <v>1420</v>
      </c>
      <c r="BB46" s="32" t="s">
        <v>116</v>
      </c>
      <c r="BC46" s="32" t="s">
        <v>91</v>
      </c>
      <c r="BD46" s="35">
        <v>210</v>
      </c>
      <c r="BE46" s="32"/>
      <c r="BF46" s="32"/>
      <c r="BG46" s="32"/>
      <c r="BH46" s="32"/>
      <c r="BI46" s="32"/>
      <c r="BJ46" s="32"/>
      <c r="BK46" s="36">
        <v>44927</v>
      </c>
      <c r="BL46" s="36" t="str">
        <f t="shared" si="3"/>
        <v>01. 01. 2023</v>
      </c>
      <c r="BM46" s="36">
        <v>45291</v>
      </c>
      <c r="BN46" s="36" t="str">
        <f t="shared" si="4"/>
        <v>31. 12. 2023</v>
      </c>
      <c r="BO46" s="36">
        <v>45341</v>
      </c>
      <c r="BP46" s="36" t="str">
        <f t="shared" si="12"/>
        <v>19. 02. 2024</v>
      </c>
      <c r="BQ46" s="32" t="s">
        <v>93</v>
      </c>
      <c r="BR46" s="37">
        <v>170000</v>
      </c>
      <c r="BS46" s="37" t="e">
        <f t="shared" si="5"/>
        <v>#VALUE!</v>
      </c>
      <c r="BT46" s="52">
        <v>60000</v>
      </c>
      <c r="BU46" s="86" t="e">
        <f t="shared" si="15"/>
        <v>#VALUE!</v>
      </c>
      <c r="BV46" s="129" t="s">
        <v>1875</v>
      </c>
      <c r="BW46" s="126" t="s">
        <v>1885</v>
      </c>
      <c r="BX46" s="37">
        <v>110000</v>
      </c>
      <c r="BY46" s="37" t="e">
        <f t="shared" si="7"/>
        <v>#VALUE!</v>
      </c>
      <c r="BZ46" s="39">
        <v>0.35289999999999999</v>
      </c>
      <c r="CA46" s="69" t="s">
        <v>1786</v>
      </c>
      <c r="CB46" s="39">
        <v>0.64710000000000001</v>
      </c>
      <c r="CC46" s="128" t="s">
        <v>1843</v>
      </c>
      <c r="CD46" s="99">
        <v>5000</v>
      </c>
      <c r="CE46" s="99" t="e">
        <f t="shared" si="8"/>
        <v>#VALUE!</v>
      </c>
      <c r="CF46" s="99">
        <v>160000</v>
      </c>
      <c r="CG46" s="99" t="e">
        <f t="shared" si="9"/>
        <v>#VALUE!</v>
      </c>
      <c r="CH46" s="99">
        <v>5000</v>
      </c>
      <c r="CI46" s="99" t="e">
        <f t="shared" si="10"/>
        <v>#VALUE!</v>
      </c>
      <c r="CJ46" s="99" t="e">
        <f t="shared" si="11"/>
        <v>#VALUE!</v>
      </c>
      <c r="CK46" s="37">
        <v>170000</v>
      </c>
    </row>
    <row r="47" spans="1:90" ht="30" customHeight="1" x14ac:dyDescent="0.25">
      <c r="A47" s="30" t="s">
        <v>1280</v>
      </c>
      <c r="B47" s="117">
        <v>1994</v>
      </c>
      <c r="C47" s="62">
        <v>4230492</v>
      </c>
      <c r="D47" s="62">
        <v>558</v>
      </c>
      <c r="E47" s="62">
        <v>0</v>
      </c>
      <c r="F47" s="62">
        <v>15</v>
      </c>
      <c r="G47" s="62">
        <f>600*1</f>
        <v>600</v>
      </c>
      <c r="H47" s="62">
        <v>10</v>
      </c>
      <c r="I47" s="62">
        <v>15</v>
      </c>
      <c r="J47" s="80">
        <f t="shared" si="14"/>
        <v>9.5</v>
      </c>
      <c r="K47" s="53" t="str">
        <f t="shared" si="17"/>
        <v>9,5</v>
      </c>
      <c r="L47" s="89" t="s">
        <v>1699</v>
      </c>
      <c r="M47" s="89" t="s">
        <v>1698</v>
      </c>
      <c r="N47" s="90" t="s">
        <v>1715</v>
      </c>
      <c r="O47" s="32" t="s">
        <v>1285</v>
      </c>
      <c r="P47" s="31" t="s">
        <v>1279</v>
      </c>
      <c r="Q47" s="32" t="s">
        <v>70</v>
      </c>
      <c r="R47" s="32" t="s">
        <v>1281</v>
      </c>
      <c r="S47" s="33" t="s">
        <v>1282</v>
      </c>
      <c r="T47" s="31" t="s">
        <v>93</v>
      </c>
      <c r="U47" s="32">
        <v>46008</v>
      </c>
      <c r="V47" s="32" t="str">
        <f t="shared" si="2"/>
        <v>46 008</v>
      </c>
      <c r="W47" s="32" t="str">
        <f t="shared" si="16"/>
        <v>České Mládeže 553/153, 46 008, Liberec</v>
      </c>
      <c r="X47" s="69" t="s">
        <v>1640</v>
      </c>
      <c r="Y47" s="32"/>
      <c r="Z47" s="32">
        <v>0</v>
      </c>
      <c r="AA47" s="32">
        <v>0</v>
      </c>
      <c r="AB47" s="32" t="s">
        <v>1285</v>
      </c>
      <c r="AC47" s="32" t="s">
        <v>133</v>
      </c>
      <c r="AD47" s="32" t="s">
        <v>1286</v>
      </c>
      <c r="AE47" s="32" t="s">
        <v>1287</v>
      </c>
      <c r="AF47" s="32" t="s">
        <v>1288</v>
      </c>
      <c r="AG47" s="32" t="s">
        <v>1289</v>
      </c>
      <c r="AH47" s="32" t="s">
        <v>729</v>
      </c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4"/>
      <c r="AT47" s="32"/>
      <c r="AU47" s="32"/>
      <c r="AV47" s="32"/>
      <c r="AW47" s="32"/>
      <c r="AX47" s="32"/>
      <c r="AY47" s="31" t="s">
        <v>1279</v>
      </c>
      <c r="AZ47" s="32" t="s">
        <v>1290</v>
      </c>
      <c r="BA47" s="31" t="s">
        <v>1291</v>
      </c>
      <c r="BB47" s="32" t="s">
        <v>116</v>
      </c>
      <c r="BC47" s="32" t="s">
        <v>91</v>
      </c>
      <c r="BD47" s="35">
        <v>600</v>
      </c>
      <c r="BE47" s="32"/>
      <c r="BF47" s="32"/>
      <c r="BG47" s="32"/>
      <c r="BH47" s="32"/>
      <c r="BI47" s="32"/>
      <c r="BJ47" s="32"/>
      <c r="BK47" s="36">
        <v>44927</v>
      </c>
      <c r="BL47" s="36" t="str">
        <f t="shared" si="3"/>
        <v>01. 01. 2023</v>
      </c>
      <c r="BM47" s="36">
        <v>45291</v>
      </c>
      <c r="BN47" s="36" t="str">
        <f t="shared" si="4"/>
        <v>31. 12. 2023</v>
      </c>
      <c r="BO47" s="36">
        <v>45341</v>
      </c>
      <c r="BP47" s="36" t="str">
        <f t="shared" si="12"/>
        <v>19. 02. 2024</v>
      </c>
      <c r="BQ47" s="32" t="s">
        <v>209</v>
      </c>
      <c r="BR47" s="37">
        <v>200000</v>
      </c>
      <c r="BS47" s="37" t="e">
        <f t="shared" si="5"/>
        <v>#VALUE!</v>
      </c>
      <c r="BT47" s="52">
        <v>60000</v>
      </c>
      <c r="BU47" s="86" t="e">
        <f t="shared" si="15"/>
        <v>#VALUE!</v>
      </c>
      <c r="BV47" s="129" t="s">
        <v>1875</v>
      </c>
      <c r="BW47" s="126" t="s">
        <v>1885</v>
      </c>
      <c r="BX47" s="37">
        <v>140000</v>
      </c>
      <c r="BY47" s="37" t="e">
        <f t="shared" si="7"/>
        <v>#VALUE!</v>
      </c>
      <c r="BZ47" s="39">
        <v>0.3</v>
      </c>
      <c r="CA47" s="69" t="s">
        <v>1757</v>
      </c>
      <c r="CB47" s="39">
        <v>0.7</v>
      </c>
      <c r="CC47" s="128" t="s">
        <v>1766</v>
      </c>
      <c r="CD47" s="99">
        <v>10000</v>
      </c>
      <c r="CE47" s="99" t="e">
        <f t="shared" si="8"/>
        <v>#VALUE!</v>
      </c>
      <c r="CF47" s="99">
        <v>110000</v>
      </c>
      <c r="CG47" s="99" t="e">
        <f t="shared" si="9"/>
        <v>#VALUE!</v>
      </c>
      <c r="CH47" s="99">
        <v>80000</v>
      </c>
      <c r="CI47" s="99" t="e">
        <f t="shared" si="10"/>
        <v>#VALUE!</v>
      </c>
      <c r="CJ47" s="99" t="e">
        <f t="shared" si="11"/>
        <v>#VALUE!</v>
      </c>
      <c r="CK47" s="37">
        <v>200000</v>
      </c>
    </row>
    <row r="48" spans="1:90" ht="30" customHeight="1" x14ac:dyDescent="0.15">
      <c r="A48" s="84" t="s">
        <v>1567</v>
      </c>
      <c r="B48" s="118">
        <v>1995</v>
      </c>
      <c r="C48" s="62">
        <v>4230493</v>
      </c>
      <c r="D48" s="97">
        <v>559</v>
      </c>
      <c r="E48" s="62">
        <v>0</v>
      </c>
      <c r="F48" s="62">
        <v>15</v>
      </c>
      <c r="G48" s="62">
        <v>1200</v>
      </c>
      <c r="H48" s="62">
        <v>15</v>
      </c>
      <c r="I48" s="62">
        <v>15</v>
      </c>
      <c r="J48" s="80">
        <f t="shared" si="14"/>
        <v>12</v>
      </c>
      <c r="K48" s="53" t="e">
        <f>TEXT(J48,"0.0,0")</f>
        <v>#VALUE!</v>
      </c>
      <c r="L48" s="93" t="s">
        <v>1698</v>
      </c>
      <c r="M48" s="89" t="s">
        <v>1698</v>
      </c>
      <c r="N48" s="32" t="s">
        <v>483</v>
      </c>
      <c r="O48" s="32" t="s">
        <v>483</v>
      </c>
      <c r="P48" s="31" t="s">
        <v>477</v>
      </c>
      <c r="Q48" s="32" t="s">
        <v>70</v>
      </c>
      <c r="R48" s="32" t="s">
        <v>479</v>
      </c>
      <c r="S48" s="33" t="s">
        <v>480</v>
      </c>
      <c r="T48" s="31" t="s">
        <v>209</v>
      </c>
      <c r="U48" s="32">
        <v>46601</v>
      </c>
      <c r="V48" s="32" t="str">
        <f t="shared" si="2"/>
        <v>46 601</v>
      </c>
      <c r="W48" s="32" t="str">
        <f t="shared" si="16"/>
        <v>Žitná 3223/5, 46 601, Jablonec nad Nisou</v>
      </c>
      <c r="X48" s="69" t="s">
        <v>1626</v>
      </c>
      <c r="Y48" s="32" t="s">
        <v>482</v>
      </c>
      <c r="Z48" s="32">
        <v>0</v>
      </c>
      <c r="AA48" s="32">
        <v>0</v>
      </c>
      <c r="AB48" s="32" t="s">
        <v>483</v>
      </c>
      <c r="AC48" s="32" t="s">
        <v>212</v>
      </c>
      <c r="AD48" s="32" t="s">
        <v>484</v>
      </c>
      <c r="AE48" s="32" t="s">
        <v>485</v>
      </c>
      <c r="AF48" s="32" t="s">
        <v>486</v>
      </c>
      <c r="AG48" s="32" t="s">
        <v>487</v>
      </c>
      <c r="AH48" s="32" t="s">
        <v>488</v>
      </c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4"/>
      <c r="AT48" s="32"/>
      <c r="AU48" s="32"/>
      <c r="AV48" s="32"/>
      <c r="AW48" s="32"/>
      <c r="AX48" s="32"/>
      <c r="AY48" s="31" t="s">
        <v>477</v>
      </c>
      <c r="AZ48" s="32" t="s">
        <v>489</v>
      </c>
      <c r="BA48" s="31" t="s">
        <v>490</v>
      </c>
      <c r="BB48" s="32" t="s">
        <v>116</v>
      </c>
      <c r="BC48" s="32" t="s">
        <v>91</v>
      </c>
      <c r="BD48" s="35">
        <v>400</v>
      </c>
      <c r="BE48" s="32"/>
      <c r="BF48" s="32"/>
      <c r="BG48" s="32"/>
      <c r="BH48" s="32"/>
      <c r="BI48" s="32"/>
      <c r="BJ48" s="32"/>
      <c r="BK48" s="36">
        <v>44927</v>
      </c>
      <c r="BL48" s="36" t="str">
        <f t="shared" si="3"/>
        <v>01. 01. 2023</v>
      </c>
      <c r="BM48" s="36">
        <v>45291</v>
      </c>
      <c r="BN48" s="36" t="str">
        <f t="shared" si="4"/>
        <v>31. 12. 2023</v>
      </c>
      <c r="BO48" s="36">
        <v>45341</v>
      </c>
      <c r="BP48" s="36" t="str">
        <f t="shared" si="12"/>
        <v>19. 02. 2024</v>
      </c>
      <c r="BQ48" s="32" t="s">
        <v>491</v>
      </c>
      <c r="BR48" s="85">
        <v>180000</v>
      </c>
      <c r="BS48" s="37" t="e">
        <f t="shared" si="5"/>
        <v>#VALUE!</v>
      </c>
      <c r="BT48" s="52">
        <v>53730</v>
      </c>
      <c r="BU48" s="86" t="e">
        <f t="shared" si="15"/>
        <v>#VALUE!</v>
      </c>
      <c r="BV48" s="129" t="s">
        <v>1876</v>
      </c>
      <c r="BW48" s="126" t="s">
        <v>1885</v>
      </c>
      <c r="BX48" s="37">
        <v>126270</v>
      </c>
      <c r="BY48" s="37" t="e">
        <f t="shared" si="7"/>
        <v>#VALUE!</v>
      </c>
      <c r="BZ48" s="39">
        <v>0.29849999999999999</v>
      </c>
      <c r="CA48" s="69" t="s">
        <v>1787</v>
      </c>
      <c r="CB48" s="39">
        <v>0.70150000000000001</v>
      </c>
      <c r="CC48" s="128" t="s">
        <v>1844</v>
      </c>
      <c r="CD48" s="99">
        <v>100000</v>
      </c>
      <c r="CE48" s="99" t="e">
        <f t="shared" si="8"/>
        <v>#VALUE!</v>
      </c>
      <c r="CF48" s="99">
        <v>40000</v>
      </c>
      <c r="CG48" s="99" t="e">
        <f t="shared" si="9"/>
        <v>#VALUE!</v>
      </c>
      <c r="CH48" s="99">
        <v>40000</v>
      </c>
      <c r="CI48" s="99" t="e">
        <f t="shared" si="10"/>
        <v>#VALUE!</v>
      </c>
      <c r="CJ48" s="99" t="e">
        <f t="shared" si="11"/>
        <v>#VALUE!</v>
      </c>
      <c r="CK48" s="37">
        <v>201000</v>
      </c>
      <c r="CL48" s="100" t="s">
        <v>1741</v>
      </c>
    </row>
    <row r="49" spans="1:90" ht="30.75" customHeight="1" x14ac:dyDescent="0.15">
      <c r="A49" s="30" t="s">
        <v>496</v>
      </c>
      <c r="B49" s="117">
        <v>1996</v>
      </c>
      <c r="C49" s="62">
        <v>4230494</v>
      </c>
      <c r="D49" s="97">
        <v>560</v>
      </c>
      <c r="E49" s="62">
        <v>0</v>
      </c>
      <c r="F49" s="62">
        <v>0</v>
      </c>
      <c r="G49" s="62">
        <v>820</v>
      </c>
      <c r="H49" s="62">
        <v>13</v>
      </c>
      <c r="I49" s="62">
        <v>15</v>
      </c>
      <c r="J49" s="80">
        <f t="shared" si="14"/>
        <v>8</v>
      </c>
      <c r="K49" s="53" t="str">
        <f t="shared" ref="K49:K57" si="18">TEXT(J49,"0,0")</f>
        <v>8,0</v>
      </c>
      <c r="L49" s="89" t="s">
        <v>1698</v>
      </c>
      <c r="M49" s="89" t="s">
        <v>1698</v>
      </c>
      <c r="N49" s="90" t="s">
        <v>1748</v>
      </c>
      <c r="O49" s="32" t="s">
        <v>501</v>
      </c>
      <c r="P49" s="31" t="s">
        <v>495</v>
      </c>
      <c r="Q49" s="32" t="s">
        <v>207</v>
      </c>
      <c r="R49" s="32" t="s">
        <v>1564</v>
      </c>
      <c r="S49" s="33" t="s">
        <v>498</v>
      </c>
      <c r="T49" s="31" t="s">
        <v>209</v>
      </c>
      <c r="U49" s="32">
        <v>46601</v>
      </c>
      <c r="V49" s="32" t="str">
        <f t="shared" si="2"/>
        <v>46 601</v>
      </c>
      <c r="W49" s="32" t="str">
        <f t="shared" si="16"/>
        <v>Fügnerova 1054/5, 46 601, Jablonec nad Nisou</v>
      </c>
      <c r="X49" s="69" t="s">
        <v>1647</v>
      </c>
      <c r="Y49" s="32" t="s">
        <v>500</v>
      </c>
      <c r="Z49" s="32">
        <v>0</v>
      </c>
      <c r="AA49" s="32">
        <v>0</v>
      </c>
      <c r="AB49" s="32" t="s">
        <v>501</v>
      </c>
      <c r="AC49" s="32" t="s">
        <v>502</v>
      </c>
      <c r="AD49" s="32" t="s">
        <v>224</v>
      </c>
      <c r="AE49" s="32" t="s">
        <v>503</v>
      </c>
      <c r="AF49" s="88" t="s">
        <v>504</v>
      </c>
      <c r="AG49" s="32" t="s">
        <v>505</v>
      </c>
      <c r="AH49" s="32" t="s">
        <v>217</v>
      </c>
      <c r="AI49" s="32"/>
      <c r="AJ49" s="32" t="s">
        <v>506</v>
      </c>
      <c r="AK49" s="32" t="s">
        <v>507</v>
      </c>
      <c r="AL49" s="88" t="s">
        <v>508</v>
      </c>
      <c r="AM49" s="32" t="s">
        <v>509</v>
      </c>
      <c r="AN49" s="32" t="s">
        <v>222</v>
      </c>
      <c r="AO49" s="32"/>
      <c r="AP49" s="32"/>
      <c r="AQ49" s="32"/>
      <c r="AR49" s="32"/>
      <c r="AS49" s="34"/>
      <c r="AT49" s="32"/>
      <c r="AU49" s="32"/>
      <c r="AV49" s="32"/>
      <c r="AW49" s="32"/>
      <c r="AX49" s="32"/>
      <c r="AY49" s="31" t="s">
        <v>495</v>
      </c>
      <c r="AZ49" s="32" t="s">
        <v>510</v>
      </c>
      <c r="BA49" s="31" t="s">
        <v>511</v>
      </c>
      <c r="BB49" s="32" t="s">
        <v>116</v>
      </c>
      <c r="BC49" s="32" t="s">
        <v>91</v>
      </c>
      <c r="BD49" s="35">
        <v>205</v>
      </c>
      <c r="BE49" s="32"/>
      <c r="BF49" s="32"/>
      <c r="BG49" s="32"/>
      <c r="BH49" s="32"/>
      <c r="BI49" s="32"/>
      <c r="BJ49" s="32"/>
      <c r="BK49" s="36">
        <v>45200</v>
      </c>
      <c r="BL49" s="36" t="str">
        <f t="shared" si="3"/>
        <v>01. 10. 2023</v>
      </c>
      <c r="BM49" s="36">
        <v>45245</v>
      </c>
      <c r="BN49" s="36" t="str">
        <f t="shared" si="4"/>
        <v>15. 11. 2023</v>
      </c>
      <c r="BO49" s="36">
        <v>45295</v>
      </c>
      <c r="BP49" s="36" t="str">
        <f t="shared" si="12"/>
        <v>04. 01. 2024</v>
      </c>
      <c r="BQ49" s="32" t="s">
        <v>209</v>
      </c>
      <c r="BR49" s="37">
        <v>100000</v>
      </c>
      <c r="BS49" s="37" t="e">
        <f t="shared" si="5"/>
        <v>#VALUE!</v>
      </c>
      <c r="BT49" s="52">
        <v>70000</v>
      </c>
      <c r="BU49" s="86" t="e">
        <f t="shared" si="15"/>
        <v>#VALUE!</v>
      </c>
      <c r="BV49" s="129" t="s">
        <v>1877</v>
      </c>
      <c r="BW49" s="126" t="s">
        <v>1885</v>
      </c>
      <c r="BX49" s="37">
        <v>30000</v>
      </c>
      <c r="BY49" s="37" t="e">
        <f t="shared" si="7"/>
        <v>#VALUE!</v>
      </c>
      <c r="BZ49" s="39">
        <v>0.7</v>
      </c>
      <c r="CA49" s="69" t="s">
        <v>1766</v>
      </c>
      <c r="CB49" s="39">
        <v>0.3</v>
      </c>
      <c r="CC49" s="128" t="s">
        <v>1757</v>
      </c>
      <c r="CD49" s="99">
        <v>0</v>
      </c>
      <c r="CE49" s="99">
        <v>0</v>
      </c>
      <c r="CF49" s="99">
        <v>70000</v>
      </c>
      <c r="CG49" s="99" t="e">
        <f t="shared" si="9"/>
        <v>#VALUE!</v>
      </c>
      <c r="CH49" s="99">
        <v>30000</v>
      </c>
      <c r="CI49" s="99" t="e">
        <f t="shared" si="10"/>
        <v>#VALUE!</v>
      </c>
      <c r="CJ49" s="99" t="e">
        <f t="shared" si="11"/>
        <v>#VALUE!</v>
      </c>
      <c r="CK49" s="37">
        <v>100000</v>
      </c>
      <c r="CL49" s="100" t="s">
        <v>1742</v>
      </c>
    </row>
    <row r="50" spans="1:90" ht="30" customHeight="1" x14ac:dyDescent="0.15">
      <c r="A50" s="30" t="s">
        <v>1586</v>
      </c>
      <c r="B50" s="117">
        <v>1997</v>
      </c>
      <c r="C50" s="62">
        <v>4230495</v>
      </c>
      <c r="D50" s="97">
        <v>561</v>
      </c>
      <c r="E50" s="62">
        <v>0</v>
      </c>
      <c r="F50" s="62">
        <v>7</v>
      </c>
      <c r="G50" s="35">
        <v>270</v>
      </c>
      <c r="H50" s="35">
        <v>6</v>
      </c>
      <c r="I50" s="35">
        <v>7</v>
      </c>
      <c r="J50" s="80">
        <f t="shared" si="14"/>
        <v>5.1000000000000005</v>
      </c>
      <c r="K50" s="53" t="str">
        <f t="shared" si="18"/>
        <v>5,1</v>
      </c>
      <c r="L50" s="89" t="s">
        <v>1699</v>
      </c>
      <c r="M50" s="89" t="s">
        <v>1698</v>
      </c>
      <c r="N50" s="32" t="s">
        <v>211</v>
      </c>
      <c r="O50" s="32" t="s">
        <v>211</v>
      </c>
      <c r="P50" s="31" t="s">
        <v>205</v>
      </c>
      <c r="Q50" s="32" t="s">
        <v>207</v>
      </c>
      <c r="R50" s="32" t="s">
        <v>208</v>
      </c>
      <c r="S50" s="33" t="s">
        <v>1585</v>
      </c>
      <c r="T50" s="31" t="s">
        <v>209</v>
      </c>
      <c r="U50" s="32">
        <v>46606</v>
      </c>
      <c r="V50" s="32" t="str">
        <f t="shared" si="2"/>
        <v>46 606</v>
      </c>
      <c r="W50" s="32" t="str">
        <f t="shared" si="16"/>
        <v>Pražská  159/146, 46 606, Jablonec nad Nisou</v>
      </c>
      <c r="X50" s="69" t="s">
        <v>1672</v>
      </c>
      <c r="Y50" s="32"/>
      <c r="Z50" s="32">
        <v>0</v>
      </c>
      <c r="AA50" s="32">
        <v>0</v>
      </c>
      <c r="AB50" s="32" t="s">
        <v>211</v>
      </c>
      <c r="AC50" s="32" t="s">
        <v>212</v>
      </c>
      <c r="AD50" s="32" t="s">
        <v>213</v>
      </c>
      <c r="AE50" s="32" t="s">
        <v>214</v>
      </c>
      <c r="AF50" s="32" t="s">
        <v>215</v>
      </c>
      <c r="AG50" s="32" t="s">
        <v>216</v>
      </c>
      <c r="AH50" s="32" t="s">
        <v>217</v>
      </c>
      <c r="AI50" s="32" t="s">
        <v>212</v>
      </c>
      <c r="AJ50" s="32" t="s">
        <v>218</v>
      </c>
      <c r="AK50" s="32" t="s">
        <v>219</v>
      </c>
      <c r="AL50" s="32" t="s">
        <v>220</v>
      </c>
      <c r="AM50" s="32" t="s">
        <v>221</v>
      </c>
      <c r="AN50" s="32" t="s">
        <v>222</v>
      </c>
      <c r="AO50" s="32" t="s">
        <v>223</v>
      </c>
      <c r="AP50" s="32" t="s">
        <v>224</v>
      </c>
      <c r="AQ50" s="32" t="s">
        <v>214</v>
      </c>
      <c r="AR50" s="88" t="s">
        <v>215</v>
      </c>
      <c r="AS50" s="34">
        <v>606561921</v>
      </c>
      <c r="AT50" s="32" t="s">
        <v>217</v>
      </c>
      <c r="AU50" s="32"/>
      <c r="AV50" s="32"/>
      <c r="AW50" s="32"/>
      <c r="AX50" s="32"/>
      <c r="AY50" s="31" t="s">
        <v>205</v>
      </c>
      <c r="AZ50" s="32" t="s">
        <v>225</v>
      </c>
      <c r="BA50" s="31" t="s">
        <v>226</v>
      </c>
      <c r="BB50" s="32" t="s">
        <v>116</v>
      </c>
      <c r="BC50" s="32" t="s">
        <v>91</v>
      </c>
      <c r="BD50" s="35">
        <v>90</v>
      </c>
      <c r="BE50" s="32"/>
      <c r="BF50" s="32"/>
      <c r="BG50" s="32"/>
      <c r="BH50" s="32"/>
      <c r="BI50" s="32"/>
      <c r="BJ50" s="32"/>
      <c r="BK50" s="36">
        <v>45059</v>
      </c>
      <c r="BL50" s="36" t="str">
        <f t="shared" si="3"/>
        <v>13. 05. 2023</v>
      </c>
      <c r="BM50" s="130">
        <v>45060</v>
      </c>
      <c r="BN50" s="36" t="str">
        <f t="shared" si="4"/>
        <v>14. 05. 2023</v>
      </c>
      <c r="BO50" s="36">
        <v>45110</v>
      </c>
      <c r="BP50" s="36" t="str">
        <f t="shared" si="12"/>
        <v>03. 07. 2023</v>
      </c>
      <c r="BQ50" s="32" t="s">
        <v>209</v>
      </c>
      <c r="BR50" s="37">
        <v>85000</v>
      </c>
      <c r="BS50" s="37" t="e">
        <f t="shared" si="5"/>
        <v>#VALUE!</v>
      </c>
      <c r="BT50" s="52">
        <v>40000</v>
      </c>
      <c r="BU50" s="86" t="e">
        <f t="shared" si="15"/>
        <v>#VALUE!</v>
      </c>
      <c r="BV50" s="129" t="s">
        <v>1863</v>
      </c>
      <c r="BW50" s="126" t="s">
        <v>1811</v>
      </c>
      <c r="BX50" s="37">
        <v>45000</v>
      </c>
      <c r="BY50" s="37" t="e">
        <f t="shared" si="7"/>
        <v>#VALUE!</v>
      </c>
      <c r="BZ50" s="39">
        <v>0.47060000000000002</v>
      </c>
      <c r="CA50" s="69" t="s">
        <v>1774</v>
      </c>
      <c r="CB50" s="39">
        <v>0.52939999999999998</v>
      </c>
      <c r="CC50" s="128" t="s">
        <v>1832</v>
      </c>
      <c r="CD50" s="99">
        <v>40000</v>
      </c>
      <c r="CE50" s="99" t="e">
        <f t="shared" si="8"/>
        <v>#VALUE!</v>
      </c>
      <c r="CF50" s="99">
        <v>30000</v>
      </c>
      <c r="CG50" s="99" t="e">
        <f t="shared" si="9"/>
        <v>#VALUE!</v>
      </c>
      <c r="CH50" s="99">
        <v>15000</v>
      </c>
      <c r="CI50" s="99" t="e">
        <f t="shared" si="10"/>
        <v>#VALUE!</v>
      </c>
      <c r="CJ50" s="99" t="e">
        <f t="shared" si="11"/>
        <v>#VALUE!</v>
      </c>
      <c r="CK50" s="37">
        <v>85000</v>
      </c>
      <c r="CL50" s="100" t="s">
        <v>1744</v>
      </c>
    </row>
    <row r="51" spans="1:90" ht="30" customHeight="1" x14ac:dyDescent="0.15">
      <c r="A51" s="30" t="s">
        <v>1141</v>
      </c>
      <c r="B51" s="117">
        <v>1999</v>
      </c>
      <c r="C51" s="62">
        <v>4230496</v>
      </c>
      <c r="D51" s="97">
        <v>562</v>
      </c>
      <c r="E51" s="62">
        <v>0</v>
      </c>
      <c r="F51" s="62">
        <v>0</v>
      </c>
      <c r="G51" s="62">
        <f>120*4</f>
        <v>480</v>
      </c>
      <c r="H51" s="62">
        <v>9</v>
      </c>
      <c r="I51" s="62">
        <v>15</v>
      </c>
      <c r="J51" s="80">
        <f t="shared" si="14"/>
        <v>6</v>
      </c>
      <c r="K51" s="53" t="str">
        <f t="shared" si="18"/>
        <v>6,0</v>
      </c>
      <c r="L51" s="89" t="s">
        <v>1698</v>
      </c>
      <c r="M51" s="89" t="s">
        <v>1698</v>
      </c>
      <c r="N51" s="32" t="s">
        <v>1736</v>
      </c>
      <c r="O51" s="32" t="s">
        <v>1144</v>
      </c>
      <c r="P51" s="31" t="s">
        <v>1140</v>
      </c>
      <c r="Q51" s="32" t="s">
        <v>207</v>
      </c>
      <c r="R51" s="32" t="s">
        <v>1142</v>
      </c>
      <c r="S51" s="33">
        <v>540</v>
      </c>
      <c r="T51" s="31" t="s">
        <v>193</v>
      </c>
      <c r="U51" s="32">
        <v>51101</v>
      </c>
      <c r="V51" s="32" t="str">
        <f t="shared" si="2"/>
        <v>51 101</v>
      </c>
      <c r="W51" s="32" t="str">
        <f t="shared" si="16"/>
        <v>Skálova  540, 51 101, Turnov</v>
      </c>
      <c r="X51" s="69" t="s">
        <v>1665</v>
      </c>
      <c r="Y51" s="32"/>
      <c r="Z51" s="32">
        <v>0</v>
      </c>
      <c r="AA51" s="32">
        <v>0</v>
      </c>
      <c r="AB51" s="32" t="s">
        <v>1144</v>
      </c>
      <c r="AC51" s="32" t="s">
        <v>133</v>
      </c>
      <c r="AD51" s="32" t="s">
        <v>1145</v>
      </c>
      <c r="AE51" s="32" t="s">
        <v>1146</v>
      </c>
      <c r="AF51" s="32" t="s">
        <v>1147</v>
      </c>
      <c r="AG51" s="32" t="s">
        <v>1148</v>
      </c>
      <c r="AH51" s="32" t="s">
        <v>1122</v>
      </c>
      <c r="AI51" s="32" t="s">
        <v>223</v>
      </c>
      <c r="AJ51" s="32" t="s">
        <v>910</v>
      </c>
      <c r="AK51" s="32" t="s">
        <v>1149</v>
      </c>
      <c r="AL51" s="32" t="s">
        <v>1147</v>
      </c>
      <c r="AM51" s="32" t="s">
        <v>1150</v>
      </c>
      <c r="AN51" s="32" t="s">
        <v>222</v>
      </c>
      <c r="AO51" s="32" t="s">
        <v>212</v>
      </c>
      <c r="AP51" s="32" t="s">
        <v>910</v>
      </c>
      <c r="AQ51" s="32" t="s">
        <v>1149</v>
      </c>
      <c r="AR51" s="32" t="s">
        <v>1147</v>
      </c>
      <c r="AS51" s="34">
        <v>724587375</v>
      </c>
      <c r="AT51" s="32" t="s">
        <v>222</v>
      </c>
      <c r="AU51" s="32"/>
      <c r="AV51" s="32"/>
      <c r="AW51" s="32"/>
      <c r="AX51" s="32"/>
      <c r="AY51" s="31" t="s">
        <v>1140</v>
      </c>
      <c r="AZ51" s="32" t="s">
        <v>1151</v>
      </c>
      <c r="BA51" s="31" t="s">
        <v>1152</v>
      </c>
      <c r="BB51" s="32" t="s">
        <v>116</v>
      </c>
      <c r="BC51" s="32" t="s">
        <v>91</v>
      </c>
      <c r="BD51" s="35">
        <v>120</v>
      </c>
      <c r="BE51" s="32"/>
      <c r="BF51" s="32"/>
      <c r="BG51" s="32"/>
      <c r="BH51" s="32"/>
      <c r="BI51" s="32"/>
      <c r="BJ51" s="32"/>
      <c r="BK51" s="36">
        <v>44928</v>
      </c>
      <c r="BL51" s="36" t="str">
        <f t="shared" si="3"/>
        <v>02. 01. 2023</v>
      </c>
      <c r="BM51" s="36">
        <v>45291</v>
      </c>
      <c r="BN51" s="36" t="str">
        <f t="shared" si="4"/>
        <v>31. 12. 2023</v>
      </c>
      <c r="BO51" s="36">
        <v>45341</v>
      </c>
      <c r="BP51" s="36" t="str">
        <f t="shared" si="12"/>
        <v>19. 02. 2024</v>
      </c>
      <c r="BQ51" s="32" t="s">
        <v>193</v>
      </c>
      <c r="BR51" s="37">
        <v>43000</v>
      </c>
      <c r="BS51" s="37" t="e">
        <f t="shared" si="5"/>
        <v>#VALUE!</v>
      </c>
      <c r="BT51" s="52">
        <v>30000</v>
      </c>
      <c r="BU51" s="86" t="e">
        <f t="shared" si="15"/>
        <v>#VALUE!</v>
      </c>
      <c r="BV51" s="129" t="s">
        <v>1860</v>
      </c>
      <c r="BW51" s="126" t="s">
        <v>1811</v>
      </c>
      <c r="BX51" s="37">
        <v>13000</v>
      </c>
      <c r="BY51" s="37" t="e">
        <f t="shared" si="7"/>
        <v>#VALUE!</v>
      </c>
      <c r="BZ51" s="39">
        <v>0.69769999999999999</v>
      </c>
      <c r="CA51" s="69" t="s">
        <v>1788</v>
      </c>
      <c r="CB51" s="39">
        <v>0.30230000000000001</v>
      </c>
      <c r="CC51" s="128" t="s">
        <v>1845</v>
      </c>
      <c r="CD51" s="99">
        <v>11000</v>
      </c>
      <c r="CE51" s="99" t="e">
        <f t="shared" si="8"/>
        <v>#VALUE!</v>
      </c>
      <c r="CF51" s="99">
        <v>28000</v>
      </c>
      <c r="CG51" s="99" t="e">
        <f t="shared" si="9"/>
        <v>#VALUE!</v>
      </c>
      <c r="CH51" s="99">
        <v>4000</v>
      </c>
      <c r="CI51" s="99" t="e">
        <f t="shared" si="10"/>
        <v>#VALUE!</v>
      </c>
      <c r="CJ51" s="99" t="e">
        <f t="shared" si="11"/>
        <v>#VALUE!</v>
      </c>
      <c r="CK51" s="37">
        <v>43000</v>
      </c>
      <c r="CL51" s="100" t="s">
        <v>1743</v>
      </c>
    </row>
    <row r="52" spans="1:90" ht="30" customHeight="1" x14ac:dyDescent="0.25">
      <c r="A52" s="30" t="s">
        <v>1568</v>
      </c>
      <c r="B52" s="117">
        <v>2000</v>
      </c>
      <c r="C52" s="62">
        <v>4230497</v>
      </c>
      <c r="D52" s="62">
        <v>563</v>
      </c>
      <c r="E52" s="62">
        <v>0</v>
      </c>
      <c r="F52" s="62">
        <v>15</v>
      </c>
      <c r="G52" s="62">
        <v>404</v>
      </c>
      <c r="H52" s="62">
        <v>9</v>
      </c>
      <c r="I52" s="62">
        <v>0</v>
      </c>
      <c r="J52" s="80">
        <f t="shared" si="14"/>
        <v>7.5</v>
      </c>
      <c r="K52" s="53" t="str">
        <f t="shared" si="18"/>
        <v>7,5</v>
      </c>
      <c r="L52" s="89" t="s">
        <v>1698</v>
      </c>
      <c r="M52" s="89" t="s">
        <v>1698</v>
      </c>
      <c r="N52" s="90" t="s">
        <v>1721</v>
      </c>
      <c r="O52" s="32" t="s">
        <v>602</v>
      </c>
      <c r="P52" s="31" t="s">
        <v>597</v>
      </c>
      <c r="Q52" s="32" t="s">
        <v>70</v>
      </c>
      <c r="R52" s="32" t="s">
        <v>599</v>
      </c>
      <c r="S52" s="33" t="s">
        <v>600</v>
      </c>
      <c r="T52" s="31" t="s">
        <v>93</v>
      </c>
      <c r="U52" s="32">
        <v>46007</v>
      </c>
      <c r="V52" s="32" t="str">
        <f t="shared" si="2"/>
        <v>46 007</v>
      </c>
      <c r="W52" s="32" t="str">
        <f t="shared" si="16"/>
        <v>Jeronýmova 494/20, 46 007, Liberec</v>
      </c>
      <c r="X52" s="69" t="s">
        <v>1651</v>
      </c>
      <c r="Y52" s="32"/>
      <c r="Z52" s="32">
        <v>0</v>
      </c>
      <c r="AA52" s="32">
        <v>0</v>
      </c>
      <c r="AB52" s="32" t="s">
        <v>602</v>
      </c>
      <c r="AC52" s="32"/>
      <c r="AD52" s="32" t="s">
        <v>603</v>
      </c>
      <c r="AE52" s="32" t="s">
        <v>604</v>
      </c>
      <c r="AF52" s="32" t="s">
        <v>605</v>
      </c>
      <c r="AG52" s="32" t="s">
        <v>606</v>
      </c>
      <c r="AH52" s="32" t="s">
        <v>607</v>
      </c>
      <c r="AI52" s="32"/>
      <c r="AJ52" s="32"/>
      <c r="AK52" s="32"/>
      <c r="AL52" s="32"/>
      <c r="AM52" s="32"/>
      <c r="AN52" s="32"/>
      <c r="AO52" s="32" t="s">
        <v>133</v>
      </c>
      <c r="AP52" s="32" t="s">
        <v>608</v>
      </c>
      <c r="AQ52" s="32" t="s">
        <v>609</v>
      </c>
      <c r="AR52" s="32" t="s">
        <v>610</v>
      </c>
      <c r="AS52" s="34">
        <v>731683875</v>
      </c>
      <c r="AT52" s="32" t="s">
        <v>611</v>
      </c>
      <c r="AU52" s="32"/>
      <c r="AV52" s="32"/>
      <c r="AW52" s="32"/>
      <c r="AX52" s="32"/>
      <c r="AY52" s="31" t="s">
        <v>597</v>
      </c>
      <c r="AZ52" s="32" t="s">
        <v>612</v>
      </c>
      <c r="BA52" s="31" t="s">
        <v>613</v>
      </c>
      <c r="BB52" s="32" t="s">
        <v>116</v>
      </c>
      <c r="BC52" s="32" t="s">
        <v>91</v>
      </c>
      <c r="BD52" s="35">
        <v>101</v>
      </c>
      <c r="BE52" s="32"/>
      <c r="BF52" s="32"/>
      <c r="BG52" s="32"/>
      <c r="BH52" s="32"/>
      <c r="BI52" s="32"/>
      <c r="BJ52" s="32"/>
      <c r="BK52" s="36">
        <v>44927</v>
      </c>
      <c r="BL52" s="36" t="str">
        <f t="shared" si="3"/>
        <v>01. 01. 2023</v>
      </c>
      <c r="BM52" s="36">
        <v>45291</v>
      </c>
      <c r="BN52" s="36" t="str">
        <f t="shared" si="4"/>
        <v>31. 12. 2023</v>
      </c>
      <c r="BO52" s="36">
        <v>45341</v>
      </c>
      <c r="BP52" s="36" t="str">
        <f t="shared" si="12"/>
        <v>19. 02. 2024</v>
      </c>
      <c r="BQ52" s="32" t="s">
        <v>93</v>
      </c>
      <c r="BR52" s="37">
        <v>217500</v>
      </c>
      <c r="BS52" s="37" t="e">
        <f t="shared" si="5"/>
        <v>#VALUE!</v>
      </c>
      <c r="BT52" s="52">
        <v>65200</v>
      </c>
      <c r="BU52" s="86" t="e">
        <f t="shared" si="15"/>
        <v>#VALUE!</v>
      </c>
      <c r="BV52" s="129" t="s">
        <v>1878</v>
      </c>
      <c r="BW52" s="126" t="s">
        <v>1885</v>
      </c>
      <c r="BX52" s="37">
        <v>152300</v>
      </c>
      <c r="BY52" s="37" t="e">
        <f t="shared" si="7"/>
        <v>#VALUE!</v>
      </c>
      <c r="BZ52" s="39">
        <v>0.29980000000000001</v>
      </c>
      <c r="CA52" s="69" t="s">
        <v>1789</v>
      </c>
      <c r="CB52" s="39">
        <v>0.70020000000000004</v>
      </c>
      <c r="CC52" s="128" t="s">
        <v>1846</v>
      </c>
      <c r="CD52" s="99">
        <v>49500</v>
      </c>
      <c r="CE52" s="99" t="e">
        <f t="shared" si="8"/>
        <v>#VALUE!</v>
      </c>
      <c r="CF52" s="99">
        <v>168000</v>
      </c>
      <c r="CG52" s="99" t="e">
        <f t="shared" si="9"/>
        <v>#VALUE!</v>
      </c>
      <c r="CH52" s="99">
        <v>0</v>
      </c>
      <c r="CI52" s="99">
        <v>0</v>
      </c>
      <c r="CJ52" s="99" t="e">
        <f t="shared" si="11"/>
        <v>#VALUE!</v>
      </c>
      <c r="CK52" s="37">
        <v>217500</v>
      </c>
    </row>
    <row r="53" spans="1:90" ht="30" customHeight="1" x14ac:dyDescent="0.25">
      <c r="A53" s="30" t="s">
        <v>231</v>
      </c>
      <c r="B53" s="117">
        <v>2001</v>
      </c>
      <c r="C53" s="62">
        <v>4230498</v>
      </c>
      <c r="D53" s="62">
        <v>564</v>
      </c>
      <c r="E53" s="62">
        <v>0</v>
      </c>
      <c r="F53" s="62">
        <v>15</v>
      </c>
      <c r="G53" s="62">
        <v>99</v>
      </c>
      <c r="H53" s="62">
        <v>2</v>
      </c>
      <c r="I53" s="62">
        <v>7</v>
      </c>
      <c r="J53" s="80">
        <f t="shared" si="14"/>
        <v>4.7</v>
      </c>
      <c r="K53" s="53" t="str">
        <f t="shared" si="18"/>
        <v>4,7</v>
      </c>
      <c r="L53" s="89" t="s">
        <v>1699</v>
      </c>
      <c r="M53" s="89" t="s">
        <v>1698</v>
      </c>
      <c r="N53" s="90" t="s">
        <v>1717</v>
      </c>
      <c r="O53" s="32" t="s">
        <v>235</v>
      </c>
      <c r="P53" s="31" t="s">
        <v>230</v>
      </c>
      <c r="Q53" s="32" t="s">
        <v>70</v>
      </c>
      <c r="R53" s="32" t="s">
        <v>208</v>
      </c>
      <c r="S53" s="33" t="s">
        <v>232</v>
      </c>
      <c r="T53" s="31" t="s">
        <v>209</v>
      </c>
      <c r="U53" s="32">
        <v>46601</v>
      </c>
      <c r="V53" s="32" t="str">
        <f t="shared" si="2"/>
        <v>46 601</v>
      </c>
      <c r="W53" s="32" t="str">
        <f t="shared" si="16"/>
        <v>Pražská  4200/20, 46 601, Jablonec nad Nisou</v>
      </c>
      <c r="X53" s="69" t="s">
        <v>1676</v>
      </c>
      <c r="Y53" s="32" t="s">
        <v>234</v>
      </c>
      <c r="Z53" s="32">
        <v>1</v>
      </c>
      <c r="AA53" s="32">
        <v>0</v>
      </c>
      <c r="AB53" s="32" t="s">
        <v>235</v>
      </c>
      <c r="AC53" s="32" t="s">
        <v>133</v>
      </c>
      <c r="AD53" s="32" t="s">
        <v>157</v>
      </c>
      <c r="AE53" s="32" t="s">
        <v>236</v>
      </c>
      <c r="AF53" s="88" t="s">
        <v>237</v>
      </c>
      <c r="AG53" s="32" t="s">
        <v>238</v>
      </c>
      <c r="AH53" s="32" t="s">
        <v>1571</v>
      </c>
      <c r="AI53" s="32"/>
      <c r="AJ53" s="32"/>
      <c r="AK53" s="32"/>
      <c r="AL53" s="32"/>
      <c r="AM53" s="32"/>
      <c r="AN53" s="32"/>
      <c r="AO53" s="32" t="s">
        <v>133</v>
      </c>
      <c r="AP53" s="32" t="s">
        <v>240</v>
      </c>
      <c r="AQ53" s="32" t="s">
        <v>241</v>
      </c>
      <c r="AR53" s="88" t="s">
        <v>242</v>
      </c>
      <c r="AS53" s="34">
        <v>773681159</v>
      </c>
      <c r="AT53" s="32" t="s">
        <v>243</v>
      </c>
      <c r="AU53" s="32"/>
      <c r="AV53" s="32"/>
      <c r="AW53" s="32"/>
      <c r="AX53" s="32"/>
      <c r="AY53" s="31" t="s">
        <v>230</v>
      </c>
      <c r="AZ53" s="32" t="s">
        <v>244</v>
      </c>
      <c r="BA53" s="31" t="s">
        <v>245</v>
      </c>
      <c r="BB53" s="32" t="s">
        <v>116</v>
      </c>
      <c r="BC53" s="32" t="s">
        <v>91</v>
      </c>
      <c r="BD53" s="35">
        <v>33</v>
      </c>
      <c r="BE53" s="32"/>
      <c r="BF53" s="32"/>
      <c r="BG53" s="32"/>
      <c r="BH53" s="32"/>
      <c r="BI53" s="32"/>
      <c r="BJ53" s="32"/>
      <c r="BK53" s="36">
        <v>44927</v>
      </c>
      <c r="BL53" s="36" t="str">
        <f t="shared" si="3"/>
        <v>01. 01. 2023</v>
      </c>
      <c r="BM53" s="130">
        <v>45077</v>
      </c>
      <c r="BN53" s="36" t="str">
        <f t="shared" si="4"/>
        <v>31. 05. 2023</v>
      </c>
      <c r="BO53" s="36">
        <v>45127</v>
      </c>
      <c r="BP53" s="36" t="str">
        <f t="shared" si="12"/>
        <v>20. 07. 2023</v>
      </c>
      <c r="BQ53" s="32" t="s">
        <v>248</v>
      </c>
      <c r="BR53" s="37">
        <v>220000</v>
      </c>
      <c r="BS53" s="37" t="e">
        <f t="shared" si="5"/>
        <v>#VALUE!</v>
      </c>
      <c r="BT53" s="52">
        <v>65000</v>
      </c>
      <c r="BU53" s="86" t="e">
        <f t="shared" si="15"/>
        <v>#VALUE!</v>
      </c>
      <c r="BV53" s="129" t="s">
        <v>1866</v>
      </c>
      <c r="BW53" s="126" t="s">
        <v>1885</v>
      </c>
      <c r="BX53" s="37">
        <v>155000</v>
      </c>
      <c r="BY53" s="37" t="e">
        <f t="shared" si="7"/>
        <v>#VALUE!</v>
      </c>
      <c r="BZ53" s="39">
        <v>0.29549999999999998</v>
      </c>
      <c r="CA53" s="69" t="s">
        <v>1767</v>
      </c>
      <c r="CB53" s="39">
        <v>0.70450000000000002</v>
      </c>
      <c r="CC53" s="128" t="s">
        <v>1827</v>
      </c>
      <c r="CD53" s="99">
        <v>10000</v>
      </c>
      <c r="CE53" s="99" t="e">
        <f t="shared" si="8"/>
        <v>#VALUE!</v>
      </c>
      <c r="CF53" s="99">
        <v>126000</v>
      </c>
      <c r="CG53" s="99" t="e">
        <f t="shared" si="9"/>
        <v>#VALUE!</v>
      </c>
      <c r="CH53" s="99">
        <v>84000</v>
      </c>
      <c r="CI53" s="99" t="e">
        <f t="shared" si="10"/>
        <v>#VALUE!</v>
      </c>
      <c r="CJ53" s="99" t="e">
        <f t="shared" si="11"/>
        <v>#VALUE!</v>
      </c>
      <c r="CK53" s="37">
        <v>220000</v>
      </c>
    </row>
    <row r="54" spans="1:90" ht="30" customHeight="1" x14ac:dyDescent="0.25">
      <c r="A54" s="30" t="s">
        <v>528</v>
      </c>
      <c r="B54" s="117">
        <v>2002</v>
      </c>
      <c r="C54" s="62">
        <v>4230499</v>
      </c>
      <c r="D54" s="62">
        <v>565</v>
      </c>
      <c r="E54" s="62">
        <v>0</v>
      </c>
      <c r="F54" s="62">
        <v>0</v>
      </c>
      <c r="G54" s="62">
        <v>180</v>
      </c>
      <c r="H54" s="62">
        <v>4</v>
      </c>
      <c r="I54" s="62">
        <v>15</v>
      </c>
      <c r="J54" s="80">
        <f t="shared" si="14"/>
        <v>3.5</v>
      </c>
      <c r="K54" s="53" t="str">
        <f t="shared" si="18"/>
        <v>3,5</v>
      </c>
      <c r="L54" s="89" t="s">
        <v>1698</v>
      </c>
      <c r="M54" s="89" t="s">
        <v>1698</v>
      </c>
      <c r="N54" s="90" t="s">
        <v>1737</v>
      </c>
      <c r="O54" s="32" t="s">
        <v>532</v>
      </c>
      <c r="P54" s="31" t="s">
        <v>527</v>
      </c>
      <c r="Q54" s="32" t="s">
        <v>70</v>
      </c>
      <c r="R54" s="32" t="s">
        <v>1562</v>
      </c>
      <c r="S54" s="33" t="s">
        <v>530</v>
      </c>
      <c r="T54" s="31" t="s">
        <v>209</v>
      </c>
      <c r="U54" s="32">
        <v>46602</v>
      </c>
      <c r="V54" s="32" t="str">
        <f t="shared" si="2"/>
        <v>46 602</v>
      </c>
      <c r="W54" s="32" t="str">
        <f t="shared" si="16"/>
        <v>U Staré lípy 4733/1a, 46 602, Jablonec nad Nisou</v>
      </c>
      <c r="X54" s="69" t="s">
        <v>1679</v>
      </c>
      <c r="Y54" s="32"/>
      <c r="Z54" s="32">
        <v>0</v>
      </c>
      <c r="AA54" s="32">
        <v>0</v>
      </c>
      <c r="AB54" s="32" t="s">
        <v>532</v>
      </c>
      <c r="AC54" s="32" t="s">
        <v>133</v>
      </c>
      <c r="AD54" s="32" t="s">
        <v>103</v>
      </c>
      <c r="AE54" s="32" t="s">
        <v>533</v>
      </c>
      <c r="AF54" s="88" t="s">
        <v>534</v>
      </c>
      <c r="AG54" s="32" t="s">
        <v>535</v>
      </c>
      <c r="AH54" s="32" t="s">
        <v>165</v>
      </c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4"/>
      <c r="AT54" s="32"/>
      <c r="AU54" s="32"/>
      <c r="AV54" s="32"/>
      <c r="AW54" s="32"/>
      <c r="AX54" s="32"/>
      <c r="AY54" s="31" t="s">
        <v>527</v>
      </c>
      <c r="AZ54" s="32" t="s">
        <v>536</v>
      </c>
      <c r="BA54" s="31" t="s">
        <v>537</v>
      </c>
      <c r="BB54" s="32" t="s">
        <v>116</v>
      </c>
      <c r="BC54" s="32" t="s">
        <v>91</v>
      </c>
      <c r="BD54" s="35">
        <v>60</v>
      </c>
      <c r="BE54" s="32"/>
      <c r="BF54" s="32"/>
      <c r="BG54" s="32"/>
      <c r="BH54" s="32"/>
      <c r="BI54" s="32"/>
      <c r="BJ54" s="32"/>
      <c r="BK54" s="36">
        <v>44927</v>
      </c>
      <c r="BL54" s="36" t="str">
        <f t="shared" si="3"/>
        <v>01. 01. 2023</v>
      </c>
      <c r="BM54" s="36">
        <v>45291</v>
      </c>
      <c r="BN54" s="36" t="str">
        <f t="shared" si="4"/>
        <v>31. 12. 2023</v>
      </c>
      <c r="BO54" s="36">
        <v>45341</v>
      </c>
      <c r="BP54" s="36" t="str">
        <f t="shared" si="12"/>
        <v>19. 02. 2024</v>
      </c>
      <c r="BQ54" s="32" t="s">
        <v>209</v>
      </c>
      <c r="BR54" s="37">
        <v>110000</v>
      </c>
      <c r="BS54" s="37" t="e">
        <f t="shared" si="5"/>
        <v>#VALUE!</v>
      </c>
      <c r="BT54" s="52">
        <v>77000</v>
      </c>
      <c r="BU54" s="86" t="e">
        <f t="shared" si="15"/>
        <v>#VALUE!</v>
      </c>
      <c r="BV54" s="129" t="s">
        <v>1879</v>
      </c>
      <c r="BW54" s="126" t="s">
        <v>1885</v>
      </c>
      <c r="BX54" s="37">
        <v>33000</v>
      </c>
      <c r="BY54" s="37" t="e">
        <f t="shared" si="7"/>
        <v>#VALUE!</v>
      </c>
      <c r="BZ54" s="39">
        <v>0.7</v>
      </c>
      <c r="CA54" s="69" t="s">
        <v>1766</v>
      </c>
      <c r="CB54" s="39">
        <v>0.3</v>
      </c>
      <c r="CC54" s="128" t="s">
        <v>1757</v>
      </c>
      <c r="CD54" s="99">
        <v>5000</v>
      </c>
      <c r="CE54" s="99" t="e">
        <f t="shared" si="8"/>
        <v>#VALUE!</v>
      </c>
      <c r="CF54" s="99">
        <v>100000</v>
      </c>
      <c r="CG54" s="99" t="e">
        <f t="shared" si="9"/>
        <v>#VALUE!</v>
      </c>
      <c r="CH54" s="99">
        <v>5000</v>
      </c>
      <c r="CI54" s="99" t="e">
        <f t="shared" si="10"/>
        <v>#VALUE!</v>
      </c>
      <c r="CJ54" s="99" t="e">
        <f t="shared" si="11"/>
        <v>#VALUE!</v>
      </c>
      <c r="CK54" s="37">
        <v>110000</v>
      </c>
    </row>
    <row r="55" spans="1:90" ht="30" customHeight="1" x14ac:dyDescent="0.25">
      <c r="A55" s="30" t="s">
        <v>1437</v>
      </c>
      <c r="B55" s="117">
        <v>2003</v>
      </c>
      <c r="C55" s="62">
        <v>4230500</v>
      </c>
      <c r="D55" s="62">
        <v>566</v>
      </c>
      <c r="E55" s="62">
        <v>7</v>
      </c>
      <c r="F55" s="62">
        <v>7</v>
      </c>
      <c r="G55" s="62">
        <v>600</v>
      </c>
      <c r="H55" s="62">
        <v>10</v>
      </c>
      <c r="I55" s="62">
        <v>7</v>
      </c>
      <c r="J55" s="80">
        <f t="shared" si="14"/>
        <v>8.5</v>
      </c>
      <c r="K55" s="53" t="str">
        <f t="shared" si="18"/>
        <v>8,5</v>
      </c>
      <c r="L55" s="89" t="s">
        <v>1698</v>
      </c>
      <c r="M55" s="89" t="s">
        <v>1698</v>
      </c>
      <c r="N55" s="90" t="s">
        <v>1441</v>
      </c>
      <c r="O55" s="32" t="s">
        <v>1441</v>
      </c>
      <c r="P55" s="31" t="s">
        <v>1436</v>
      </c>
      <c r="Q55" s="32" t="s">
        <v>70</v>
      </c>
      <c r="R55" s="32" t="s">
        <v>1577</v>
      </c>
      <c r="S55" s="33">
        <v>284</v>
      </c>
      <c r="T55" s="31" t="s">
        <v>1439</v>
      </c>
      <c r="U55" s="32">
        <v>47124</v>
      </c>
      <c r="V55" s="32" t="str">
        <f t="shared" si="2"/>
        <v>47 124</v>
      </c>
      <c r="W55" s="32" t="str">
        <f t="shared" si="16"/>
        <v>Mimoň IV 284, 47 124, Mimoň</v>
      </c>
      <c r="X55" s="70" t="s">
        <v>1576</v>
      </c>
      <c r="Y55" s="32"/>
      <c r="Z55" s="32">
        <v>0</v>
      </c>
      <c r="AA55" s="32">
        <v>0</v>
      </c>
      <c r="AB55" s="32" t="s">
        <v>1441</v>
      </c>
      <c r="AC55" s="32"/>
      <c r="AD55" s="32" t="s">
        <v>395</v>
      </c>
      <c r="AE55" s="32" t="s">
        <v>1442</v>
      </c>
      <c r="AF55" s="32"/>
      <c r="AG55" s="32" t="s">
        <v>1443</v>
      </c>
      <c r="AH55" s="32" t="s">
        <v>161</v>
      </c>
      <c r="AI55" s="32"/>
      <c r="AJ55" s="32"/>
      <c r="AK55" s="32"/>
      <c r="AL55" s="32"/>
      <c r="AM55" s="32"/>
      <c r="AN55" s="32"/>
      <c r="AO55" s="32" t="s">
        <v>212</v>
      </c>
      <c r="AP55" s="32" t="s">
        <v>1444</v>
      </c>
      <c r="AQ55" s="32" t="s">
        <v>1445</v>
      </c>
      <c r="AR55" s="88" t="s">
        <v>1446</v>
      </c>
      <c r="AS55" s="34">
        <v>776580919</v>
      </c>
      <c r="AT55" s="32" t="s">
        <v>1447</v>
      </c>
      <c r="AU55" s="32" t="s">
        <v>1448</v>
      </c>
      <c r="AV55" s="32">
        <v>304</v>
      </c>
      <c r="AW55" s="32" t="s">
        <v>1439</v>
      </c>
      <c r="AX55" s="32">
        <v>47124</v>
      </c>
      <c r="AY55" s="31" t="s">
        <v>1436</v>
      </c>
      <c r="AZ55" s="32" t="s">
        <v>1449</v>
      </c>
      <c r="BA55" s="31" t="s">
        <v>1450</v>
      </c>
      <c r="BB55" s="32" t="s">
        <v>116</v>
      </c>
      <c r="BC55" s="32" t="s">
        <v>91</v>
      </c>
      <c r="BD55" s="35">
        <v>200</v>
      </c>
      <c r="BE55" s="32"/>
      <c r="BF55" s="32"/>
      <c r="BG55" s="32"/>
      <c r="BH55" s="32"/>
      <c r="BI55" s="32"/>
      <c r="BJ55" s="32"/>
      <c r="BK55" s="36">
        <v>44927</v>
      </c>
      <c r="BL55" s="36" t="str">
        <f t="shared" si="3"/>
        <v>01. 01. 2023</v>
      </c>
      <c r="BM55" s="36">
        <v>45291</v>
      </c>
      <c r="BN55" s="36" t="str">
        <f t="shared" si="4"/>
        <v>31. 12. 2023</v>
      </c>
      <c r="BO55" s="36">
        <v>45341</v>
      </c>
      <c r="BP55" s="36" t="str">
        <f t="shared" si="12"/>
        <v>19. 02. 2024</v>
      </c>
      <c r="BQ55" s="32" t="s">
        <v>1439</v>
      </c>
      <c r="BR55" s="37">
        <v>80000</v>
      </c>
      <c r="BS55" s="37" t="e">
        <f t="shared" si="5"/>
        <v>#VALUE!</v>
      </c>
      <c r="BT55" s="52">
        <v>30000</v>
      </c>
      <c r="BU55" s="86" t="e">
        <f t="shared" si="15"/>
        <v>#VALUE!</v>
      </c>
      <c r="BV55" s="129" t="s">
        <v>1860</v>
      </c>
      <c r="BW55" s="126" t="s">
        <v>1811</v>
      </c>
      <c r="BX55" s="37">
        <v>50000</v>
      </c>
      <c r="BY55" s="37" t="e">
        <f t="shared" si="7"/>
        <v>#VALUE!</v>
      </c>
      <c r="BZ55" s="39">
        <v>0.375</v>
      </c>
      <c r="CA55" s="69" t="s">
        <v>1790</v>
      </c>
      <c r="CB55" s="39">
        <v>0.625</v>
      </c>
      <c r="CC55" s="128" t="s">
        <v>1780</v>
      </c>
      <c r="CD55" s="99">
        <v>25000</v>
      </c>
      <c r="CE55" s="99" t="e">
        <f t="shared" si="8"/>
        <v>#VALUE!</v>
      </c>
      <c r="CF55" s="99">
        <v>40000</v>
      </c>
      <c r="CG55" s="99" t="e">
        <f t="shared" si="9"/>
        <v>#VALUE!</v>
      </c>
      <c r="CH55" s="99">
        <v>15000</v>
      </c>
      <c r="CI55" s="99" t="e">
        <f t="shared" si="10"/>
        <v>#VALUE!</v>
      </c>
      <c r="CJ55" s="99" t="e">
        <f t="shared" si="11"/>
        <v>#VALUE!</v>
      </c>
      <c r="CK55" s="37">
        <v>80000</v>
      </c>
    </row>
    <row r="56" spans="1:90" ht="30" customHeight="1" x14ac:dyDescent="0.25">
      <c r="A56" s="30" t="s">
        <v>1539</v>
      </c>
      <c r="B56" s="117">
        <v>2004</v>
      </c>
      <c r="C56" s="62">
        <v>4230501</v>
      </c>
      <c r="D56" s="62">
        <v>567</v>
      </c>
      <c r="E56" s="62">
        <v>0</v>
      </c>
      <c r="F56" s="62">
        <v>7</v>
      </c>
      <c r="G56" s="62">
        <f>70*3</f>
        <v>210</v>
      </c>
      <c r="H56" s="62">
        <v>5</v>
      </c>
      <c r="I56" s="62">
        <v>15</v>
      </c>
      <c r="J56" s="80">
        <f t="shared" si="14"/>
        <v>5.4</v>
      </c>
      <c r="K56" s="53" t="str">
        <f t="shared" si="18"/>
        <v>5,4</v>
      </c>
      <c r="L56" s="89" t="s">
        <v>1698</v>
      </c>
      <c r="M56" s="89" t="s">
        <v>1698</v>
      </c>
      <c r="N56" s="90"/>
      <c r="O56" s="32" t="s">
        <v>924</v>
      </c>
      <c r="P56" s="31" t="s">
        <v>919</v>
      </c>
      <c r="Q56" s="32" t="s">
        <v>70</v>
      </c>
      <c r="R56" s="32" t="s">
        <v>921</v>
      </c>
      <c r="S56" s="33">
        <v>562</v>
      </c>
      <c r="T56" s="31" t="s">
        <v>93</v>
      </c>
      <c r="U56" s="32">
        <v>46001</v>
      </c>
      <c r="V56" s="32" t="str">
        <f t="shared" si="2"/>
        <v>46 001</v>
      </c>
      <c r="W56" s="32" t="str">
        <f t="shared" si="16"/>
        <v>Jablonecká 562, 46 001, Liberec</v>
      </c>
      <c r="X56" s="69" t="s">
        <v>1669</v>
      </c>
      <c r="Y56" s="32" t="s">
        <v>923</v>
      </c>
      <c r="Z56" s="32">
        <v>1</v>
      </c>
      <c r="AA56" s="32">
        <v>0</v>
      </c>
      <c r="AB56" s="32" t="s">
        <v>924</v>
      </c>
      <c r="AC56" s="32" t="s">
        <v>133</v>
      </c>
      <c r="AD56" s="32" t="s">
        <v>157</v>
      </c>
      <c r="AE56" s="32" t="s">
        <v>925</v>
      </c>
      <c r="AF56" s="32" t="s">
        <v>926</v>
      </c>
      <c r="AG56" s="32" t="s">
        <v>927</v>
      </c>
      <c r="AH56" s="32" t="s">
        <v>928</v>
      </c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4"/>
      <c r="AT56" s="32"/>
      <c r="AU56" s="32"/>
      <c r="AV56" s="32"/>
      <c r="AW56" s="32"/>
      <c r="AX56" s="32"/>
      <c r="AY56" s="31" t="s">
        <v>919</v>
      </c>
      <c r="AZ56" s="32" t="s">
        <v>929</v>
      </c>
      <c r="BA56" s="31" t="s">
        <v>930</v>
      </c>
      <c r="BB56" s="32" t="s">
        <v>116</v>
      </c>
      <c r="BC56" s="32" t="s">
        <v>91</v>
      </c>
      <c r="BD56" s="35">
        <v>70</v>
      </c>
      <c r="BE56" s="32"/>
      <c r="BF56" s="32"/>
      <c r="BG56" s="32"/>
      <c r="BH56" s="32"/>
      <c r="BI56" s="32"/>
      <c r="BJ56" s="32"/>
      <c r="BK56" s="36">
        <v>44927</v>
      </c>
      <c r="BL56" s="36" t="str">
        <f t="shared" si="3"/>
        <v>01. 01. 2023</v>
      </c>
      <c r="BM56" s="36">
        <v>45291</v>
      </c>
      <c r="BN56" s="36" t="str">
        <f t="shared" si="4"/>
        <v>31. 12. 2023</v>
      </c>
      <c r="BO56" s="36">
        <v>45341</v>
      </c>
      <c r="BP56" s="36" t="str">
        <f t="shared" si="12"/>
        <v>19. 02. 2024</v>
      </c>
      <c r="BQ56" s="32" t="s">
        <v>93</v>
      </c>
      <c r="BR56" s="37">
        <v>61000</v>
      </c>
      <c r="BS56" s="37" t="e">
        <f t="shared" si="5"/>
        <v>#VALUE!</v>
      </c>
      <c r="BT56" s="52">
        <v>30000</v>
      </c>
      <c r="BU56" s="86" t="e">
        <f t="shared" si="15"/>
        <v>#VALUE!</v>
      </c>
      <c r="BV56" s="129" t="s">
        <v>1860</v>
      </c>
      <c r="BW56" s="126" t="s">
        <v>1811</v>
      </c>
      <c r="BX56" s="37">
        <v>31000</v>
      </c>
      <c r="BY56" s="37" t="e">
        <f t="shared" si="7"/>
        <v>#VALUE!</v>
      </c>
      <c r="BZ56" s="39">
        <v>0.49180000000000001</v>
      </c>
      <c r="CA56" s="69" t="s">
        <v>1791</v>
      </c>
      <c r="CB56" s="39">
        <v>0.50819999999999999</v>
      </c>
      <c r="CC56" s="128" t="s">
        <v>1847</v>
      </c>
      <c r="CD56" s="99">
        <v>15000</v>
      </c>
      <c r="CE56" s="99" t="e">
        <f t="shared" si="8"/>
        <v>#VALUE!</v>
      </c>
      <c r="CF56" s="99">
        <v>25000</v>
      </c>
      <c r="CG56" s="99" t="e">
        <f t="shared" si="9"/>
        <v>#VALUE!</v>
      </c>
      <c r="CH56" s="99">
        <v>21000</v>
      </c>
      <c r="CI56" s="99" t="e">
        <f t="shared" si="10"/>
        <v>#VALUE!</v>
      </c>
      <c r="CJ56" s="99" t="e">
        <f t="shared" si="11"/>
        <v>#VALUE!</v>
      </c>
      <c r="CK56" s="37">
        <v>61000</v>
      </c>
    </row>
    <row r="57" spans="1:90" ht="30" customHeight="1" x14ac:dyDescent="0.25">
      <c r="A57" s="30" t="s">
        <v>1066</v>
      </c>
      <c r="B57" s="117">
        <v>2005</v>
      </c>
      <c r="C57" s="62">
        <v>4230502</v>
      </c>
      <c r="D57" s="62">
        <v>568</v>
      </c>
      <c r="E57" s="62">
        <v>0</v>
      </c>
      <c r="F57" s="62">
        <v>0</v>
      </c>
      <c r="G57" s="62">
        <f>51*3</f>
        <v>153</v>
      </c>
      <c r="H57" s="62">
        <v>4</v>
      </c>
      <c r="I57" s="62">
        <v>15</v>
      </c>
      <c r="J57" s="80">
        <f t="shared" si="14"/>
        <v>3.5</v>
      </c>
      <c r="K57" s="53" t="str">
        <f t="shared" si="18"/>
        <v>3,5</v>
      </c>
      <c r="L57" s="89" t="s">
        <v>1699</v>
      </c>
      <c r="M57" s="89" t="s">
        <v>1698</v>
      </c>
      <c r="N57" s="32" t="s">
        <v>1070</v>
      </c>
      <c r="O57" s="32" t="s">
        <v>1070</v>
      </c>
      <c r="P57" s="31" t="s">
        <v>1065</v>
      </c>
      <c r="Q57" s="32" t="s">
        <v>70</v>
      </c>
      <c r="R57" s="32" t="s">
        <v>1067</v>
      </c>
      <c r="S57" s="33">
        <v>917</v>
      </c>
      <c r="T57" s="31" t="s">
        <v>1068</v>
      </c>
      <c r="U57" s="32">
        <v>46850</v>
      </c>
      <c r="V57" s="32" t="str">
        <f t="shared" si="2"/>
        <v>46 850</v>
      </c>
      <c r="W57" s="32" t="str">
        <f t="shared" si="16"/>
        <v>Polubný 917, 46 850, Kořenov</v>
      </c>
      <c r="X57" s="69">
        <v>41328311</v>
      </c>
      <c r="Y57" s="32"/>
      <c r="Z57" s="32">
        <v>0</v>
      </c>
      <c r="AA57" s="32">
        <v>0</v>
      </c>
      <c r="AB57" s="32" t="s">
        <v>1070</v>
      </c>
      <c r="AC57" s="32"/>
      <c r="AD57" s="32" t="s">
        <v>1071</v>
      </c>
      <c r="AE57" s="32" t="s">
        <v>1072</v>
      </c>
      <c r="AF57" s="32" t="s">
        <v>1073</v>
      </c>
      <c r="AG57" s="32" t="s">
        <v>1074</v>
      </c>
      <c r="AH57" s="32" t="s">
        <v>199</v>
      </c>
      <c r="AI57" s="32"/>
      <c r="AJ57" s="32"/>
      <c r="AK57" s="32"/>
      <c r="AL57" s="32"/>
      <c r="AM57" s="32"/>
      <c r="AN57" s="32"/>
      <c r="AO57" s="32"/>
      <c r="AP57" s="32" t="s">
        <v>1071</v>
      </c>
      <c r="AQ57" s="32" t="s">
        <v>1072</v>
      </c>
      <c r="AR57" s="32" t="s">
        <v>1073</v>
      </c>
      <c r="AS57" s="34">
        <v>724719516</v>
      </c>
      <c r="AT57" s="32" t="s">
        <v>199</v>
      </c>
      <c r="AU57" s="32"/>
      <c r="AV57" s="32"/>
      <c r="AW57" s="32"/>
      <c r="AX57" s="32"/>
      <c r="AY57" s="31" t="s">
        <v>1065</v>
      </c>
      <c r="AZ57" s="32" t="s">
        <v>1075</v>
      </c>
      <c r="BA57" s="31" t="s">
        <v>1076</v>
      </c>
      <c r="BB57" s="32" t="s">
        <v>116</v>
      </c>
      <c r="BC57" s="32" t="s">
        <v>91</v>
      </c>
      <c r="BD57" s="35">
        <v>51</v>
      </c>
      <c r="BE57" s="32"/>
      <c r="BF57" s="32"/>
      <c r="BG57" s="32"/>
      <c r="BH57" s="32"/>
      <c r="BI57" s="32"/>
      <c r="BJ57" s="32"/>
      <c r="BK57" s="36">
        <v>44986</v>
      </c>
      <c r="BL57" s="36" t="str">
        <f t="shared" si="3"/>
        <v>01. 03. 2023</v>
      </c>
      <c r="BM57" s="36">
        <v>45291</v>
      </c>
      <c r="BN57" s="36" t="str">
        <f t="shared" si="4"/>
        <v>31. 12. 2023</v>
      </c>
      <c r="BO57" s="36">
        <v>45341</v>
      </c>
      <c r="BP57" s="36" t="str">
        <f t="shared" si="12"/>
        <v>19. 02. 2024</v>
      </c>
      <c r="BQ57" s="32" t="s">
        <v>1068</v>
      </c>
      <c r="BR57" s="37">
        <v>42858</v>
      </c>
      <c r="BS57" s="37" t="e">
        <f t="shared" si="5"/>
        <v>#VALUE!</v>
      </c>
      <c r="BT57" s="52">
        <v>30000</v>
      </c>
      <c r="BU57" s="86" t="e">
        <f t="shared" si="15"/>
        <v>#VALUE!</v>
      </c>
      <c r="BV57" s="129" t="s">
        <v>1860</v>
      </c>
      <c r="BW57" s="126" t="s">
        <v>1811</v>
      </c>
      <c r="BX57" s="37">
        <v>12858</v>
      </c>
      <c r="BY57" s="37" t="e">
        <f t="shared" si="7"/>
        <v>#VALUE!</v>
      </c>
      <c r="BZ57" s="39">
        <v>0.7</v>
      </c>
      <c r="CA57" s="69" t="s">
        <v>1766</v>
      </c>
      <c r="CB57" s="39">
        <v>0.3</v>
      </c>
      <c r="CC57" s="128" t="s">
        <v>1757</v>
      </c>
      <c r="CD57" s="99">
        <v>32858</v>
      </c>
      <c r="CE57" s="99" t="e">
        <f t="shared" si="8"/>
        <v>#VALUE!</v>
      </c>
      <c r="CF57" s="99">
        <v>10000</v>
      </c>
      <c r="CG57" s="99" t="e">
        <f t="shared" si="9"/>
        <v>#VALUE!</v>
      </c>
      <c r="CH57" s="99">
        <v>0</v>
      </c>
      <c r="CI57" s="99">
        <v>0</v>
      </c>
      <c r="CJ57" s="99" t="e">
        <f t="shared" si="11"/>
        <v>#VALUE!</v>
      </c>
      <c r="CK57" s="37">
        <v>42858</v>
      </c>
    </row>
    <row r="58" spans="1:90" ht="30" customHeight="1" x14ac:dyDescent="0.25">
      <c r="A58" s="30" t="s">
        <v>950</v>
      </c>
      <c r="B58" s="117">
        <v>2006</v>
      </c>
      <c r="C58" s="62">
        <v>4230503</v>
      </c>
      <c r="D58" s="62">
        <v>569</v>
      </c>
      <c r="E58" s="62">
        <v>7</v>
      </c>
      <c r="F58" s="62">
        <v>0</v>
      </c>
      <c r="G58" s="62">
        <v>1500</v>
      </c>
      <c r="H58" s="62">
        <v>15</v>
      </c>
      <c r="I58" s="62">
        <v>15</v>
      </c>
      <c r="J58" s="80">
        <f t="shared" si="14"/>
        <v>10.4</v>
      </c>
      <c r="K58" s="53" t="e">
        <f>TEXT(J58,"0.0,0")</f>
        <v>#VALUE!</v>
      </c>
      <c r="L58" s="89" t="s">
        <v>1698</v>
      </c>
      <c r="M58" s="89" t="s">
        <v>1698</v>
      </c>
      <c r="N58" s="90" t="s">
        <v>1709</v>
      </c>
      <c r="O58" s="32" t="s">
        <v>953</v>
      </c>
      <c r="P58" s="31" t="s">
        <v>949</v>
      </c>
      <c r="Q58" s="32" t="s">
        <v>70</v>
      </c>
      <c r="R58" s="32" t="s">
        <v>951</v>
      </c>
      <c r="S58" s="33">
        <v>387</v>
      </c>
      <c r="T58" s="31" t="s">
        <v>354</v>
      </c>
      <c r="U58" s="32">
        <v>47301</v>
      </c>
      <c r="V58" s="32" t="str">
        <f t="shared" si="2"/>
        <v>47 301</v>
      </c>
      <c r="W58" s="32" t="str">
        <f t="shared" si="16"/>
        <v>Smetanova  387, 47 301, Nový Bor</v>
      </c>
      <c r="X58" s="69" t="s">
        <v>1636</v>
      </c>
      <c r="Y58" s="32"/>
      <c r="Z58" s="32">
        <v>0</v>
      </c>
      <c r="AA58" s="32">
        <v>0</v>
      </c>
      <c r="AB58" s="32" t="s">
        <v>953</v>
      </c>
      <c r="AC58" s="32"/>
      <c r="AD58" s="32" t="s">
        <v>285</v>
      </c>
      <c r="AE58" s="32" t="s">
        <v>954</v>
      </c>
      <c r="AF58" s="32" t="s">
        <v>955</v>
      </c>
      <c r="AG58" s="32" t="s">
        <v>956</v>
      </c>
      <c r="AH58" s="32" t="s">
        <v>161</v>
      </c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4"/>
      <c r="AT58" s="32"/>
      <c r="AU58" s="32"/>
      <c r="AV58" s="32"/>
      <c r="AW58" s="32"/>
      <c r="AX58" s="32"/>
      <c r="AY58" s="31" t="s">
        <v>949</v>
      </c>
      <c r="AZ58" s="32" t="s">
        <v>957</v>
      </c>
      <c r="BA58" s="31" t="s">
        <v>958</v>
      </c>
      <c r="BB58" s="32" t="s">
        <v>116</v>
      </c>
      <c r="BC58" s="32" t="s">
        <v>91</v>
      </c>
      <c r="BD58" s="35">
        <v>500</v>
      </c>
      <c r="BE58" s="32"/>
      <c r="BF58" s="32"/>
      <c r="BG58" s="32"/>
      <c r="BH58" s="32"/>
      <c r="BI58" s="32"/>
      <c r="BJ58" s="32"/>
      <c r="BK58" s="36">
        <v>44927</v>
      </c>
      <c r="BL58" s="36" t="str">
        <f t="shared" si="3"/>
        <v>01. 01. 2023</v>
      </c>
      <c r="BM58" s="36">
        <v>45291</v>
      </c>
      <c r="BN58" s="36" t="str">
        <f t="shared" si="4"/>
        <v>31. 12. 2023</v>
      </c>
      <c r="BO58" s="36">
        <v>45341</v>
      </c>
      <c r="BP58" s="36" t="str">
        <f t="shared" si="12"/>
        <v>19. 02. 2024</v>
      </c>
      <c r="BQ58" s="32" t="s">
        <v>959</v>
      </c>
      <c r="BR58" s="37">
        <v>70000</v>
      </c>
      <c r="BS58" s="37" t="e">
        <f t="shared" si="5"/>
        <v>#VALUE!</v>
      </c>
      <c r="BT58" s="52">
        <v>45000</v>
      </c>
      <c r="BU58" s="86" t="e">
        <f t="shared" si="15"/>
        <v>#VALUE!</v>
      </c>
      <c r="BV58" s="129" t="s">
        <v>1880</v>
      </c>
      <c r="BW58" s="126" t="s">
        <v>1811</v>
      </c>
      <c r="BX58" s="37">
        <v>25000</v>
      </c>
      <c r="BY58" s="37" t="e">
        <f t="shared" si="7"/>
        <v>#VALUE!</v>
      </c>
      <c r="BZ58" s="39">
        <v>0.64290000000000003</v>
      </c>
      <c r="CA58" s="69" t="s">
        <v>1792</v>
      </c>
      <c r="CB58" s="39">
        <v>0.35709999999999997</v>
      </c>
      <c r="CC58" s="128" t="s">
        <v>1848</v>
      </c>
      <c r="CD58" s="99">
        <v>3000</v>
      </c>
      <c r="CE58" s="99" t="e">
        <f t="shared" si="8"/>
        <v>#VALUE!</v>
      </c>
      <c r="CF58" s="99">
        <v>65000</v>
      </c>
      <c r="CG58" s="99" t="e">
        <f t="shared" si="9"/>
        <v>#VALUE!</v>
      </c>
      <c r="CH58" s="99">
        <v>2000</v>
      </c>
      <c r="CI58" s="99" t="e">
        <f t="shared" si="10"/>
        <v>#VALUE!</v>
      </c>
      <c r="CJ58" s="99" t="e">
        <f t="shared" si="11"/>
        <v>#VALUE!</v>
      </c>
      <c r="CK58" s="37">
        <v>70000</v>
      </c>
    </row>
    <row r="59" spans="1:90" ht="30" customHeight="1" x14ac:dyDescent="0.25">
      <c r="A59" s="30" t="s">
        <v>721</v>
      </c>
      <c r="B59" s="117">
        <v>2007</v>
      </c>
      <c r="C59" s="62">
        <v>4230504</v>
      </c>
      <c r="D59" s="62">
        <v>570</v>
      </c>
      <c r="E59" s="62">
        <v>7</v>
      </c>
      <c r="F59" s="62">
        <v>15</v>
      </c>
      <c r="G59" s="62">
        <v>3006</v>
      </c>
      <c r="H59" s="62">
        <v>15</v>
      </c>
      <c r="I59" s="62">
        <v>7</v>
      </c>
      <c r="J59" s="80">
        <f t="shared" si="14"/>
        <v>12.6</v>
      </c>
      <c r="K59" s="53" t="e">
        <f>TEXT(J59,"0.0,0")</f>
        <v>#VALUE!</v>
      </c>
      <c r="L59" s="89" t="s">
        <v>1699</v>
      </c>
      <c r="M59" s="89" t="s">
        <v>1698</v>
      </c>
      <c r="N59" s="90"/>
      <c r="O59" s="32" t="s">
        <v>724</v>
      </c>
      <c r="P59" s="31" t="s">
        <v>720</v>
      </c>
      <c r="Q59" s="32" t="s">
        <v>70</v>
      </c>
      <c r="R59" s="32" t="s">
        <v>722</v>
      </c>
      <c r="S59" s="33">
        <v>207</v>
      </c>
      <c r="T59" s="31" t="s">
        <v>193</v>
      </c>
      <c r="U59" s="32">
        <v>51101</v>
      </c>
      <c r="V59" s="32" t="str">
        <f t="shared" si="2"/>
        <v>51 101</v>
      </c>
      <c r="W59" s="32" t="str">
        <f t="shared" si="16"/>
        <v>Skálova 207, 51 101, Turnov</v>
      </c>
      <c r="X59" s="69" t="s">
        <v>1624</v>
      </c>
      <c r="Y59" s="32"/>
      <c r="Z59" s="32">
        <v>0</v>
      </c>
      <c r="AA59" s="32">
        <v>0</v>
      </c>
      <c r="AB59" s="32" t="s">
        <v>724</v>
      </c>
      <c r="AC59" s="32" t="s">
        <v>212</v>
      </c>
      <c r="AD59" s="32" t="s">
        <v>725</v>
      </c>
      <c r="AE59" s="32" t="s">
        <v>726</v>
      </c>
      <c r="AF59" s="32" t="s">
        <v>727</v>
      </c>
      <c r="AG59" s="32" t="s">
        <v>728</v>
      </c>
      <c r="AH59" s="32" t="s">
        <v>729</v>
      </c>
      <c r="AI59" s="32"/>
      <c r="AJ59" s="32"/>
      <c r="AK59" s="32"/>
      <c r="AL59" s="32"/>
      <c r="AM59" s="32"/>
      <c r="AN59" s="32"/>
      <c r="AO59" s="32" t="s">
        <v>102</v>
      </c>
      <c r="AP59" s="32" t="s">
        <v>730</v>
      </c>
      <c r="AQ59" s="32" t="s">
        <v>731</v>
      </c>
      <c r="AR59" s="32" t="s">
        <v>732</v>
      </c>
      <c r="AS59" s="34">
        <v>739550677</v>
      </c>
      <c r="AT59" s="32" t="s">
        <v>243</v>
      </c>
      <c r="AU59" s="32"/>
      <c r="AV59" s="32"/>
      <c r="AW59" s="32"/>
      <c r="AX59" s="32"/>
      <c r="AY59" s="31" t="s">
        <v>720</v>
      </c>
      <c r="AZ59" s="32" t="s">
        <v>733</v>
      </c>
      <c r="BA59" s="31" t="s">
        <v>734</v>
      </c>
      <c r="BB59" s="32" t="s">
        <v>116</v>
      </c>
      <c r="BC59" s="32" t="s">
        <v>91</v>
      </c>
      <c r="BD59" s="35">
        <v>1002</v>
      </c>
      <c r="BE59" s="32"/>
      <c r="BF59" s="32"/>
      <c r="BG59" s="32"/>
      <c r="BH59" s="32"/>
      <c r="BI59" s="32"/>
      <c r="BJ59" s="32"/>
      <c r="BK59" s="36">
        <v>44927</v>
      </c>
      <c r="BL59" s="36" t="str">
        <f t="shared" si="3"/>
        <v>01. 01. 2023</v>
      </c>
      <c r="BM59" s="36">
        <v>45291</v>
      </c>
      <c r="BN59" s="36" t="str">
        <f t="shared" si="4"/>
        <v>31. 12. 2023</v>
      </c>
      <c r="BO59" s="36">
        <v>45341</v>
      </c>
      <c r="BP59" s="36" t="str">
        <f t="shared" si="12"/>
        <v>19. 02. 2024</v>
      </c>
      <c r="BQ59" s="32" t="s">
        <v>735</v>
      </c>
      <c r="BR59" s="37">
        <v>656000</v>
      </c>
      <c r="BS59" s="37" t="e">
        <f t="shared" si="5"/>
        <v>#VALUE!</v>
      </c>
      <c r="BT59" s="52">
        <v>150000</v>
      </c>
      <c r="BU59" s="86" t="e">
        <f t="shared" si="15"/>
        <v>#VALUE!</v>
      </c>
      <c r="BV59" s="129" t="s">
        <v>1859</v>
      </c>
      <c r="BW59" s="126" t="s">
        <v>1885</v>
      </c>
      <c r="BX59" s="37">
        <v>506000</v>
      </c>
      <c r="BY59" s="37" t="e">
        <f t="shared" si="7"/>
        <v>#VALUE!</v>
      </c>
      <c r="BZ59" s="39">
        <v>0.22869999999999999</v>
      </c>
      <c r="CA59" s="69" t="s">
        <v>1793</v>
      </c>
      <c r="CB59" s="39">
        <v>0.77129999999999999</v>
      </c>
      <c r="CC59" s="128" t="s">
        <v>1849</v>
      </c>
      <c r="CD59" s="99">
        <v>240000</v>
      </c>
      <c r="CE59" s="99" t="e">
        <f t="shared" si="8"/>
        <v>#VALUE!</v>
      </c>
      <c r="CF59" s="99">
        <v>236000</v>
      </c>
      <c r="CG59" s="99" t="e">
        <f t="shared" si="9"/>
        <v>#VALUE!</v>
      </c>
      <c r="CH59" s="99">
        <v>180000</v>
      </c>
      <c r="CI59" s="99" t="e">
        <f t="shared" si="10"/>
        <v>#VALUE!</v>
      </c>
      <c r="CJ59" s="99" t="e">
        <f t="shared" si="11"/>
        <v>#VALUE!</v>
      </c>
      <c r="CK59" s="37">
        <v>656000</v>
      </c>
    </row>
    <row r="60" spans="1:90" ht="30" customHeight="1" x14ac:dyDescent="0.25">
      <c r="A60" s="30" t="s">
        <v>404</v>
      </c>
      <c r="B60" s="117">
        <v>2008</v>
      </c>
      <c r="C60" s="62">
        <v>4230505</v>
      </c>
      <c r="D60" s="62">
        <v>571</v>
      </c>
      <c r="E60" s="62">
        <v>0</v>
      </c>
      <c r="F60" s="62">
        <v>15</v>
      </c>
      <c r="G60" s="62">
        <v>165</v>
      </c>
      <c r="H60" s="62">
        <v>4</v>
      </c>
      <c r="I60" s="62">
        <v>7</v>
      </c>
      <c r="J60" s="80">
        <f t="shared" si="14"/>
        <v>5.7</v>
      </c>
      <c r="K60" s="53" t="str">
        <f>TEXT(J60,"0,0")</f>
        <v>5,7</v>
      </c>
      <c r="L60" s="89" t="s">
        <v>1698</v>
      </c>
      <c r="M60" s="89" t="s">
        <v>1698</v>
      </c>
      <c r="N60" s="90" t="s">
        <v>1714</v>
      </c>
      <c r="O60" s="32" t="s">
        <v>409</v>
      </c>
      <c r="P60" s="31" t="s">
        <v>403</v>
      </c>
      <c r="Q60" s="32" t="s">
        <v>70</v>
      </c>
      <c r="R60" s="32" t="s">
        <v>405</v>
      </c>
      <c r="S60" s="33">
        <v>647</v>
      </c>
      <c r="T60" s="31" t="s">
        <v>406</v>
      </c>
      <c r="U60" s="32">
        <v>46334</v>
      </c>
      <c r="V60" s="32" t="str">
        <f t="shared" si="2"/>
        <v>46 334</v>
      </c>
      <c r="W60" s="32" t="str">
        <f t="shared" si="16"/>
        <v>U Koupaliště 647, 46 334, Hrádek nad Nisou</v>
      </c>
      <c r="X60" s="69" t="s">
        <v>1667</v>
      </c>
      <c r="Y60" s="32" t="s">
        <v>408</v>
      </c>
      <c r="Z60" s="32">
        <v>0</v>
      </c>
      <c r="AA60" s="32">
        <v>0</v>
      </c>
      <c r="AB60" s="32" t="s">
        <v>409</v>
      </c>
      <c r="AC60" s="32" t="s">
        <v>102</v>
      </c>
      <c r="AD60" s="32" t="s">
        <v>335</v>
      </c>
      <c r="AE60" s="32" t="s">
        <v>410</v>
      </c>
      <c r="AF60" s="32" t="s">
        <v>411</v>
      </c>
      <c r="AG60" s="32" t="s">
        <v>412</v>
      </c>
      <c r="AH60" s="32" t="s">
        <v>161</v>
      </c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4"/>
      <c r="AT60" s="32"/>
      <c r="AU60" s="32"/>
      <c r="AV60" s="32"/>
      <c r="AW60" s="32"/>
      <c r="AX60" s="32"/>
      <c r="AY60" s="31" t="s">
        <v>403</v>
      </c>
      <c r="AZ60" s="32" t="s">
        <v>413</v>
      </c>
      <c r="BA60" s="31" t="s">
        <v>414</v>
      </c>
      <c r="BB60" s="32" t="s">
        <v>116</v>
      </c>
      <c r="BC60" s="32" t="s">
        <v>91</v>
      </c>
      <c r="BD60" s="35">
        <v>55</v>
      </c>
      <c r="BE60" s="32"/>
      <c r="BF60" s="32"/>
      <c r="BG60" s="32"/>
      <c r="BH60" s="32"/>
      <c r="BI60" s="32"/>
      <c r="BJ60" s="32"/>
      <c r="BK60" s="36">
        <v>44927</v>
      </c>
      <c r="BL60" s="36" t="str">
        <f t="shared" si="3"/>
        <v>01. 01. 2023</v>
      </c>
      <c r="BM60" s="36">
        <v>45291</v>
      </c>
      <c r="BN60" s="36" t="str">
        <f t="shared" si="4"/>
        <v>31. 12. 2023</v>
      </c>
      <c r="BO60" s="36">
        <v>45341</v>
      </c>
      <c r="BP60" s="36" t="str">
        <f t="shared" si="12"/>
        <v>19. 02. 2024</v>
      </c>
      <c r="BQ60" s="32" t="s">
        <v>406</v>
      </c>
      <c r="BR60" s="37">
        <v>101000</v>
      </c>
      <c r="BS60" s="37" t="e">
        <f t="shared" si="5"/>
        <v>#VALUE!</v>
      </c>
      <c r="BT60" s="52">
        <v>30000</v>
      </c>
      <c r="BU60" s="86" t="e">
        <f t="shared" si="15"/>
        <v>#VALUE!</v>
      </c>
      <c r="BV60" s="129" t="s">
        <v>1860</v>
      </c>
      <c r="BW60" s="126" t="s">
        <v>1811</v>
      </c>
      <c r="BX60" s="37">
        <v>71000</v>
      </c>
      <c r="BY60" s="37" t="e">
        <f t="shared" si="7"/>
        <v>#VALUE!</v>
      </c>
      <c r="BZ60" s="39">
        <v>0.29699999999999999</v>
      </c>
      <c r="CA60" s="69" t="s">
        <v>1794</v>
      </c>
      <c r="CB60" s="39">
        <v>0.70299999999999996</v>
      </c>
      <c r="CC60" s="128" t="s">
        <v>1850</v>
      </c>
      <c r="CD60" s="99">
        <v>25000</v>
      </c>
      <c r="CE60" s="99" t="e">
        <f t="shared" si="8"/>
        <v>#VALUE!</v>
      </c>
      <c r="CF60" s="99">
        <v>61000</v>
      </c>
      <c r="CG60" s="99" t="e">
        <f t="shared" si="9"/>
        <v>#VALUE!</v>
      </c>
      <c r="CH60" s="99">
        <v>15000</v>
      </c>
      <c r="CI60" s="99" t="e">
        <f t="shared" si="10"/>
        <v>#VALUE!</v>
      </c>
      <c r="CJ60" s="99" t="e">
        <f t="shared" si="11"/>
        <v>#VALUE!</v>
      </c>
      <c r="CK60" s="37">
        <v>101000</v>
      </c>
    </row>
    <row r="61" spans="1:90" ht="30" customHeight="1" x14ac:dyDescent="0.15">
      <c r="A61" s="30" t="s">
        <v>1561</v>
      </c>
      <c r="B61" s="117">
        <v>2010</v>
      </c>
      <c r="C61" s="62">
        <v>4230506</v>
      </c>
      <c r="D61" s="97">
        <v>572</v>
      </c>
      <c r="E61" s="62">
        <v>15</v>
      </c>
      <c r="F61" s="62">
        <v>0</v>
      </c>
      <c r="G61" s="62">
        <v>144</v>
      </c>
      <c r="H61" s="62">
        <v>3</v>
      </c>
      <c r="I61" s="62">
        <v>7</v>
      </c>
      <c r="J61" s="80">
        <f t="shared" si="14"/>
        <v>5.2</v>
      </c>
      <c r="K61" s="53" t="str">
        <f>TEXT(J61,"0,0")</f>
        <v>5,2</v>
      </c>
      <c r="L61" s="89" t="s">
        <v>1698</v>
      </c>
      <c r="M61" s="89" t="s">
        <v>1698</v>
      </c>
      <c r="N61" s="90" t="s">
        <v>132</v>
      </c>
      <c r="O61" s="32" t="s">
        <v>132</v>
      </c>
      <c r="P61" s="31" t="s">
        <v>126</v>
      </c>
      <c r="Q61" s="32" t="s">
        <v>70</v>
      </c>
      <c r="R61" s="32" t="s">
        <v>128</v>
      </c>
      <c r="S61" s="33">
        <v>3</v>
      </c>
      <c r="T61" s="31" t="s">
        <v>129</v>
      </c>
      <c r="U61" s="32">
        <v>47201</v>
      </c>
      <c r="V61" s="32" t="str">
        <f t="shared" si="2"/>
        <v>47 201</v>
      </c>
      <c r="W61" s="32" t="str">
        <f t="shared" si="16"/>
        <v>Masarykovy sady 3, 47 201, Doksy</v>
      </c>
      <c r="X61" s="69" t="s">
        <v>1671</v>
      </c>
      <c r="Y61" s="32" t="s">
        <v>131</v>
      </c>
      <c r="Z61" s="32">
        <v>0</v>
      </c>
      <c r="AA61" s="32">
        <v>0</v>
      </c>
      <c r="AB61" s="32" t="s">
        <v>132</v>
      </c>
      <c r="AC61" s="32" t="s">
        <v>133</v>
      </c>
      <c r="AD61" s="32" t="s">
        <v>134</v>
      </c>
      <c r="AE61" s="32" t="s">
        <v>135</v>
      </c>
      <c r="AF61" s="32" t="s">
        <v>136</v>
      </c>
      <c r="AG61" s="32" t="s">
        <v>137</v>
      </c>
      <c r="AH61" s="32" t="s">
        <v>138</v>
      </c>
      <c r="AI61" s="32"/>
      <c r="AJ61" s="32" t="s">
        <v>139</v>
      </c>
      <c r="AK61" s="32" t="s">
        <v>140</v>
      </c>
      <c r="AL61" s="88" t="s">
        <v>141</v>
      </c>
      <c r="AM61" s="32" t="s">
        <v>142</v>
      </c>
      <c r="AN61" s="32" t="s">
        <v>143</v>
      </c>
      <c r="AO61" s="32"/>
      <c r="AP61" s="32"/>
      <c r="AQ61" s="32"/>
      <c r="AR61" s="32"/>
      <c r="AS61" s="34"/>
      <c r="AT61" s="32"/>
      <c r="AU61" s="32" t="s">
        <v>144</v>
      </c>
      <c r="AV61" s="32">
        <v>363</v>
      </c>
      <c r="AW61" s="32" t="s">
        <v>129</v>
      </c>
      <c r="AX61" s="32">
        <v>47201</v>
      </c>
      <c r="AY61" s="31" t="s">
        <v>126</v>
      </c>
      <c r="AZ61" s="32" t="s">
        <v>145</v>
      </c>
      <c r="BA61" s="31" t="s">
        <v>146</v>
      </c>
      <c r="BB61" s="32" t="s">
        <v>116</v>
      </c>
      <c r="BC61" s="32" t="s">
        <v>91</v>
      </c>
      <c r="BD61" s="35">
        <v>48</v>
      </c>
      <c r="BE61" s="32"/>
      <c r="BF61" s="32"/>
      <c r="BG61" s="32"/>
      <c r="BH61" s="32"/>
      <c r="BI61" s="32"/>
      <c r="BJ61" s="32"/>
      <c r="BK61" s="36">
        <v>45082</v>
      </c>
      <c r="BL61" s="36" t="str">
        <f t="shared" si="3"/>
        <v>05. 06. 2023</v>
      </c>
      <c r="BM61" s="130">
        <v>45086</v>
      </c>
      <c r="BN61" s="36" t="str">
        <f t="shared" si="4"/>
        <v>09. 06. 2023</v>
      </c>
      <c r="BO61" s="36">
        <v>45136</v>
      </c>
      <c r="BP61" s="36" t="str">
        <f t="shared" si="12"/>
        <v>29. 07. 2023</v>
      </c>
      <c r="BQ61" s="32" t="s">
        <v>129</v>
      </c>
      <c r="BR61" s="37">
        <v>58800</v>
      </c>
      <c r="BS61" s="37" t="e">
        <f t="shared" si="5"/>
        <v>#VALUE!</v>
      </c>
      <c r="BT61" s="52">
        <v>33000</v>
      </c>
      <c r="BU61" s="86" t="e">
        <f t="shared" si="15"/>
        <v>#VALUE!</v>
      </c>
      <c r="BV61" s="129" t="s">
        <v>1881</v>
      </c>
      <c r="BW61" s="126" t="s">
        <v>1811</v>
      </c>
      <c r="BX61" s="37">
        <v>25800</v>
      </c>
      <c r="BY61" s="37" t="e">
        <f t="shared" si="7"/>
        <v>#VALUE!</v>
      </c>
      <c r="BZ61" s="39">
        <v>0.56120000000000003</v>
      </c>
      <c r="CA61" s="69" t="s">
        <v>1795</v>
      </c>
      <c r="CB61" s="39">
        <v>0.43880000000000002</v>
      </c>
      <c r="CC61" s="128" t="s">
        <v>1851</v>
      </c>
      <c r="CD61" s="99">
        <v>26800</v>
      </c>
      <c r="CE61" s="99" t="e">
        <f t="shared" si="8"/>
        <v>#VALUE!</v>
      </c>
      <c r="CF61" s="99">
        <v>25000</v>
      </c>
      <c r="CG61" s="99" t="e">
        <f t="shared" si="9"/>
        <v>#VALUE!</v>
      </c>
      <c r="CH61" s="99">
        <v>7000</v>
      </c>
      <c r="CI61" s="99" t="e">
        <f t="shared" si="10"/>
        <v>#VALUE!</v>
      </c>
      <c r="CJ61" s="99" t="e">
        <f t="shared" si="11"/>
        <v>#VALUE!</v>
      </c>
      <c r="CK61" s="37">
        <v>58800</v>
      </c>
      <c r="CL61" s="100" t="s">
        <v>1745</v>
      </c>
    </row>
    <row r="62" spans="1:90" ht="30" customHeight="1" x14ac:dyDescent="0.25">
      <c r="A62" s="30" t="s">
        <v>1242</v>
      </c>
      <c r="B62" s="117">
        <v>2011</v>
      </c>
      <c r="C62" s="62">
        <v>4230507</v>
      </c>
      <c r="D62" s="62">
        <v>573</v>
      </c>
      <c r="E62" s="62">
        <v>15</v>
      </c>
      <c r="F62" s="62">
        <v>7</v>
      </c>
      <c r="G62" s="62">
        <f>255*4</f>
        <v>1020</v>
      </c>
      <c r="H62" s="62">
        <v>15</v>
      </c>
      <c r="I62" s="62">
        <v>15</v>
      </c>
      <c r="J62" s="80">
        <f t="shared" si="14"/>
        <v>13.4</v>
      </c>
      <c r="K62" s="53" t="e">
        <f>TEXT(J62,"0.0,0")</f>
        <v>#VALUE!</v>
      </c>
      <c r="L62" s="89" t="s">
        <v>1698</v>
      </c>
      <c r="M62" s="89" t="s">
        <v>1698</v>
      </c>
      <c r="N62" s="90" t="s">
        <v>1706</v>
      </c>
      <c r="O62" s="32" t="s">
        <v>1245</v>
      </c>
      <c r="P62" s="31" t="s">
        <v>1241</v>
      </c>
      <c r="Q62" s="32" t="s">
        <v>70</v>
      </c>
      <c r="R62" s="32" t="s">
        <v>1243</v>
      </c>
      <c r="S62" s="33">
        <v>184</v>
      </c>
      <c r="T62" s="31" t="s">
        <v>1243</v>
      </c>
      <c r="U62" s="32">
        <v>46401</v>
      </c>
      <c r="V62" s="32" t="str">
        <f t="shared" si="2"/>
        <v>46 401</v>
      </c>
      <c r="W62" s="32" t="str">
        <f t="shared" si="16"/>
        <v>Višňová 184, 46 401, Višňová</v>
      </c>
      <c r="X62" s="69" t="s">
        <v>1623</v>
      </c>
      <c r="Y62" s="32"/>
      <c r="Z62" s="32">
        <v>0</v>
      </c>
      <c r="AA62" s="32">
        <v>0</v>
      </c>
      <c r="AB62" s="32" t="s">
        <v>1245</v>
      </c>
      <c r="AC62" s="32"/>
      <c r="AD62" s="32" t="s">
        <v>1145</v>
      </c>
      <c r="AE62" s="32" t="s">
        <v>1246</v>
      </c>
      <c r="AF62" s="32" t="s">
        <v>1247</v>
      </c>
      <c r="AG62" s="32" t="s">
        <v>1248</v>
      </c>
      <c r="AH62" s="32" t="s">
        <v>161</v>
      </c>
      <c r="AI62" s="32"/>
      <c r="AJ62" s="32"/>
      <c r="AK62" s="32"/>
      <c r="AL62" s="32"/>
      <c r="AM62" s="32"/>
      <c r="AN62" s="32"/>
      <c r="AO62" s="32"/>
      <c r="AP62" s="32" t="s">
        <v>1145</v>
      </c>
      <c r="AQ62" s="32" t="s">
        <v>1246</v>
      </c>
      <c r="AR62" s="32" t="s">
        <v>1247</v>
      </c>
      <c r="AS62" s="34">
        <v>723231909</v>
      </c>
      <c r="AT62" s="32" t="s">
        <v>161</v>
      </c>
      <c r="AU62" s="32" t="s">
        <v>1249</v>
      </c>
      <c r="AV62" s="32">
        <v>71</v>
      </c>
      <c r="AW62" s="32" t="s">
        <v>1243</v>
      </c>
      <c r="AX62" s="32">
        <v>46401</v>
      </c>
      <c r="AY62" s="31" t="s">
        <v>1241</v>
      </c>
      <c r="AZ62" s="32" t="s">
        <v>1250</v>
      </c>
      <c r="BA62" s="31" t="s">
        <v>1251</v>
      </c>
      <c r="BB62" s="32" t="s">
        <v>116</v>
      </c>
      <c r="BC62" s="32" t="s">
        <v>91</v>
      </c>
      <c r="BD62" s="35">
        <v>255</v>
      </c>
      <c r="BE62" s="32"/>
      <c r="BF62" s="32"/>
      <c r="BG62" s="32"/>
      <c r="BH62" s="32"/>
      <c r="BI62" s="32"/>
      <c r="BJ62" s="32"/>
      <c r="BK62" s="36">
        <v>44927</v>
      </c>
      <c r="BL62" s="36" t="str">
        <f t="shared" si="3"/>
        <v>01. 01. 2023</v>
      </c>
      <c r="BM62" s="36">
        <v>45291</v>
      </c>
      <c r="BN62" s="36" t="str">
        <f t="shared" si="4"/>
        <v>31. 12. 2023</v>
      </c>
      <c r="BO62" s="36">
        <v>45341</v>
      </c>
      <c r="BP62" s="36" t="str">
        <f t="shared" si="12"/>
        <v>19. 02. 2024</v>
      </c>
      <c r="BQ62" s="32" t="s">
        <v>1243</v>
      </c>
      <c r="BR62" s="37">
        <v>61000</v>
      </c>
      <c r="BS62" s="37" t="e">
        <f t="shared" si="5"/>
        <v>#VALUE!</v>
      </c>
      <c r="BT62" s="52">
        <v>30000</v>
      </c>
      <c r="BU62" s="86" t="e">
        <f t="shared" si="15"/>
        <v>#VALUE!</v>
      </c>
      <c r="BV62" s="129" t="s">
        <v>1860</v>
      </c>
      <c r="BW62" s="126" t="s">
        <v>1811</v>
      </c>
      <c r="BX62" s="37">
        <v>31000</v>
      </c>
      <c r="BY62" s="37" t="e">
        <f t="shared" si="7"/>
        <v>#VALUE!</v>
      </c>
      <c r="BZ62" s="39">
        <v>0.49180000000000001</v>
      </c>
      <c r="CA62" s="69" t="s">
        <v>1791</v>
      </c>
      <c r="CB62" s="39">
        <v>0.50819999999999999</v>
      </c>
      <c r="CC62" s="128" t="s">
        <v>1847</v>
      </c>
      <c r="CD62" s="99">
        <v>22000</v>
      </c>
      <c r="CE62" s="99" t="e">
        <f t="shared" si="8"/>
        <v>#VALUE!</v>
      </c>
      <c r="CF62" s="99">
        <v>39000</v>
      </c>
      <c r="CG62" s="99" t="e">
        <f t="shared" si="9"/>
        <v>#VALUE!</v>
      </c>
      <c r="CH62" s="99">
        <v>0</v>
      </c>
      <c r="CI62" s="99">
        <v>0</v>
      </c>
      <c r="CJ62" s="99" t="e">
        <f t="shared" si="11"/>
        <v>#VALUE!</v>
      </c>
      <c r="CK62" s="37">
        <v>61000</v>
      </c>
    </row>
    <row r="63" spans="1:90" ht="30" customHeight="1" x14ac:dyDescent="0.25">
      <c r="A63" s="30" t="s">
        <v>796</v>
      </c>
      <c r="B63" s="117">
        <v>2012</v>
      </c>
      <c r="C63" s="62">
        <v>4230508</v>
      </c>
      <c r="D63" s="62">
        <v>574</v>
      </c>
      <c r="E63" s="62">
        <v>7</v>
      </c>
      <c r="F63" s="62">
        <v>0</v>
      </c>
      <c r="G63" s="62">
        <v>320</v>
      </c>
      <c r="H63" s="62">
        <v>7</v>
      </c>
      <c r="I63" s="62">
        <v>15</v>
      </c>
      <c r="J63" s="80">
        <f t="shared" si="14"/>
        <v>6.4</v>
      </c>
      <c r="K63" s="53" t="str">
        <f>TEXT(J63,"0,0")</f>
        <v>6,4</v>
      </c>
      <c r="L63" s="89" t="s">
        <v>1698</v>
      </c>
      <c r="M63" s="89" t="s">
        <v>1698</v>
      </c>
      <c r="N63" s="90" t="s">
        <v>1710</v>
      </c>
      <c r="O63" s="32" t="s">
        <v>800</v>
      </c>
      <c r="P63" s="31" t="s">
        <v>795</v>
      </c>
      <c r="Q63" s="32" t="s">
        <v>70</v>
      </c>
      <c r="R63" s="32" t="s">
        <v>797</v>
      </c>
      <c r="S63" s="33">
        <v>84</v>
      </c>
      <c r="T63" s="31" t="s">
        <v>797</v>
      </c>
      <c r="U63" s="32">
        <v>50713</v>
      </c>
      <c r="V63" s="32" t="str">
        <f t="shared" si="2"/>
        <v>50 713</v>
      </c>
      <c r="W63" s="32" t="str">
        <f t="shared" si="16"/>
        <v>Bradlecká Lhota 84, 50 713, Bradlecká Lhota</v>
      </c>
      <c r="X63" s="69" t="s">
        <v>1663</v>
      </c>
      <c r="Y63" s="32" t="s">
        <v>799</v>
      </c>
      <c r="Z63" s="32">
        <v>0</v>
      </c>
      <c r="AA63" s="32">
        <v>0</v>
      </c>
      <c r="AB63" s="32" t="s">
        <v>800</v>
      </c>
      <c r="AC63" s="32"/>
      <c r="AD63" s="32" t="s">
        <v>801</v>
      </c>
      <c r="AE63" s="32" t="s">
        <v>802</v>
      </c>
      <c r="AF63" s="88" t="s">
        <v>803</v>
      </c>
      <c r="AG63" s="32" t="s">
        <v>804</v>
      </c>
      <c r="AH63" s="32" t="s">
        <v>805</v>
      </c>
      <c r="AI63" s="32"/>
      <c r="AJ63" s="32"/>
      <c r="AK63" s="32"/>
      <c r="AL63" s="32"/>
      <c r="AM63" s="32"/>
      <c r="AN63" s="32"/>
      <c r="AO63" s="32"/>
      <c r="AP63" s="32" t="s">
        <v>806</v>
      </c>
      <c r="AQ63" s="32" t="s">
        <v>807</v>
      </c>
      <c r="AR63" s="88" t="s">
        <v>808</v>
      </c>
      <c r="AS63" s="34">
        <v>602484004</v>
      </c>
      <c r="AT63" s="32"/>
      <c r="AU63" s="32"/>
      <c r="AV63" s="32"/>
      <c r="AW63" s="32"/>
      <c r="AX63" s="32"/>
      <c r="AY63" s="31" t="s">
        <v>795</v>
      </c>
      <c r="AZ63" s="32" t="s">
        <v>809</v>
      </c>
      <c r="BA63" s="31" t="s">
        <v>810</v>
      </c>
      <c r="BB63" s="32" t="s">
        <v>116</v>
      </c>
      <c r="BC63" s="32" t="s">
        <v>91</v>
      </c>
      <c r="BD63" s="35">
        <v>80</v>
      </c>
      <c r="BE63" s="32"/>
      <c r="BF63" s="32"/>
      <c r="BG63" s="32"/>
      <c r="BH63" s="32"/>
      <c r="BI63" s="32"/>
      <c r="BJ63" s="32"/>
      <c r="BK63" s="36">
        <v>44927</v>
      </c>
      <c r="BL63" s="36" t="str">
        <f t="shared" si="3"/>
        <v>01. 01. 2023</v>
      </c>
      <c r="BM63" s="36">
        <v>45291</v>
      </c>
      <c r="BN63" s="36" t="str">
        <f t="shared" si="4"/>
        <v>31. 12. 2023</v>
      </c>
      <c r="BO63" s="36">
        <v>45341</v>
      </c>
      <c r="BP63" s="36" t="str">
        <f t="shared" si="12"/>
        <v>19. 02. 2024</v>
      </c>
      <c r="BQ63" s="32" t="s">
        <v>797</v>
      </c>
      <c r="BR63" s="37">
        <v>42859</v>
      </c>
      <c r="BS63" s="37" t="e">
        <f t="shared" si="5"/>
        <v>#VALUE!</v>
      </c>
      <c r="BT63" s="52">
        <v>30000</v>
      </c>
      <c r="BU63" s="86" t="e">
        <f t="shared" si="15"/>
        <v>#VALUE!</v>
      </c>
      <c r="BV63" s="129" t="s">
        <v>1860</v>
      </c>
      <c r="BW63" s="126" t="s">
        <v>1811</v>
      </c>
      <c r="BX63" s="37">
        <v>12859</v>
      </c>
      <c r="BY63" s="37" t="e">
        <f t="shared" si="7"/>
        <v>#VALUE!</v>
      </c>
      <c r="BZ63" s="39">
        <v>0.7</v>
      </c>
      <c r="CA63" s="69" t="s">
        <v>1766</v>
      </c>
      <c r="CB63" s="39">
        <v>0.3</v>
      </c>
      <c r="CC63" s="128" t="s">
        <v>1757</v>
      </c>
      <c r="CD63" s="99">
        <v>32859</v>
      </c>
      <c r="CE63" s="99" t="e">
        <f t="shared" si="8"/>
        <v>#VALUE!</v>
      </c>
      <c r="CF63" s="99">
        <v>10000</v>
      </c>
      <c r="CG63" s="99" t="e">
        <f t="shared" si="9"/>
        <v>#VALUE!</v>
      </c>
      <c r="CH63" s="99">
        <v>0</v>
      </c>
      <c r="CI63" s="99">
        <v>0</v>
      </c>
      <c r="CJ63" s="99" t="e">
        <f t="shared" si="11"/>
        <v>#VALUE!</v>
      </c>
      <c r="CK63" s="37">
        <v>42859</v>
      </c>
    </row>
    <row r="64" spans="1:90" ht="30" customHeight="1" x14ac:dyDescent="0.25">
      <c r="A64" s="30" t="s">
        <v>1455</v>
      </c>
      <c r="B64" s="117">
        <v>2015</v>
      </c>
      <c r="C64" s="62">
        <v>4230509</v>
      </c>
      <c r="D64" s="62">
        <v>575</v>
      </c>
      <c r="E64" s="62">
        <v>0</v>
      </c>
      <c r="F64" s="62">
        <v>0</v>
      </c>
      <c r="G64" s="62">
        <f>450*4</f>
        <v>1800</v>
      </c>
      <c r="H64" s="62">
        <v>15</v>
      </c>
      <c r="I64" s="62">
        <v>15</v>
      </c>
      <c r="J64" s="80">
        <f t="shared" si="14"/>
        <v>9</v>
      </c>
      <c r="K64" s="53" t="str">
        <f>TEXT(J64,"0,0")</f>
        <v>9,0</v>
      </c>
      <c r="L64" s="93" t="s">
        <v>1698</v>
      </c>
      <c r="M64" s="89" t="s">
        <v>1698</v>
      </c>
      <c r="N64" s="90" t="s">
        <v>1729</v>
      </c>
      <c r="O64" s="32" t="s">
        <v>1458</v>
      </c>
      <c r="P64" s="31" t="s">
        <v>1454</v>
      </c>
      <c r="Q64" s="32" t="s">
        <v>70</v>
      </c>
      <c r="R64" s="32" t="s">
        <v>1456</v>
      </c>
      <c r="S64" s="33">
        <v>102</v>
      </c>
      <c r="T64" s="31" t="s">
        <v>1456</v>
      </c>
      <c r="U64" s="32">
        <v>46822</v>
      </c>
      <c r="V64" s="32" t="str">
        <f t="shared" si="2"/>
        <v>46 822</v>
      </c>
      <c r="W64" s="32" t="str">
        <f t="shared" si="16"/>
        <v>Koberovy 102, 46 822, Koberovy</v>
      </c>
      <c r="X64" s="69">
        <v>43257402</v>
      </c>
      <c r="Y64" s="32"/>
      <c r="Z64" s="32">
        <v>0</v>
      </c>
      <c r="AA64" s="32">
        <v>0</v>
      </c>
      <c r="AB64" s="32" t="s">
        <v>1458</v>
      </c>
      <c r="AC64" s="32"/>
      <c r="AD64" s="32" t="s">
        <v>1177</v>
      </c>
      <c r="AE64" s="32" t="s">
        <v>1459</v>
      </c>
      <c r="AF64" s="32" t="s">
        <v>1460</v>
      </c>
      <c r="AG64" s="32" t="s">
        <v>1461</v>
      </c>
      <c r="AH64" s="32" t="s">
        <v>199</v>
      </c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4"/>
      <c r="AT64" s="32"/>
      <c r="AU64" s="32"/>
      <c r="AV64" s="32"/>
      <c r="AW64" s="32"/>
      <c r="AX64" s="32"/>
      <c r="AY64" s="31" t="s">
        <v>1454</v>
      </c>
      <c r="AZ64" s="32" t="s">
        <v>1462</v>
      </c>
      <c r="BA64" s="31" t="s">
        <v>1463</v>
      </c>
      <c r="BB64" s="32" t="s">
        <v>116</v>
      </c>
      <c r="BC64" s="32" t="s">
        <v>91</v>
      </c>
      <c r="BD64" s="35">
        <v>450</v>
      </c>
      <c r="BE64" s="32"/>
      <c r="BF64" s="32"/>
      <c r="BG64" s="32"/>
      <c r="BH64" s="32"/>
      <c r="BI64" s="32"/>
      <c r="BJ64" s="32"/>
      <c r="BK64" s="36">
        <v>44927</v>
      </c>
      <c r="BL64" s="36" t="str">
        <f t="shared" si="3"/>
        <v>01. 01. 2023</v>
      </c>
      <c r="BM64" s="36">
        <v>45291</v>
      </c>
      <c r="BN64" s="36" t="str">
        <f t="shared" si="4"/>
        <v>31. 12. 2023</v>
      </c>
      <c r="BO64" s="36">
        <v>45341</v>
      </c>
      <c r="BP64" s="36" t="str">
        <f t="shared" si="12"/>
        <v>19. 02. 2024</v>
      </c>
      <c r="BQ64" s="32" t="s">
        <v>1456</v>
      </c>
      <c r="BR64" s="37">
        <v>145000</v>
      </c>
      <c r="BS64" s="37" t="e">
        <f t="shared" si="5"/>
        <v>#VALUE!</v>
      </c>
      <c r="BT64" s="52">
        <v>100000</v>
      </c>
      <c r="BU64" s="86" t="e">
        <f t="shared" si="15"/>
        <v>#VALUE!</v>
      </c>
      <c r="BV64" s="129" t="s">
        <v>1882</v>
      </c>
      <c r="BW64" s="126" t="s">
        <v>1885</v>
      </c>
      <c r="BX64" s="37">
        <v>45000</v>
      </c>
      <c r="BY64" s="37" t="e">
        <f t="shared" si="7"/>
        <v>#VALUE!</v>
      </c>
      <c r="BZ64" s="39">
        <v>0.68969999999999998</v>
      </c>
      <c r="CA64" s="69" t="s">
        <v>1796</v>
      </c>
      <c r="CB64" s="39">
        <v>0.31030000000000002</v>
      </c>
      <c r="CC64" s="128" t="s">
        <v>1852</v>
      </c>
      <c r="CD64" s="99">
        <v>95000</v>
      </c>
      <c r="CE64" s="99" t="e">
        <f t="shared" si="8"/>
        <v>#VALUE!</v>
      </c>
      <c r="CF64" s="99">
        <v>20000</v>
      </c>
      <c r="CG64" s="99" t="e">
        <f t="shared" si="9"/>
        <v>#VALUE!</v>
      </c>
      <c r="CH64" s="99">
        <v>30000</v>
      </c>
      <c r="CI64" s="99" t="e">
        <f t="shared" si="10"/>
        <v>#VALUE!</v>
      </c>
      <c r="CJ64" s="99" t="e">
        <f t="shared" si="11"/>
        <v>#VALUE!</v>
      </c>
      <c r="CK64" s="37">
        <v>145000</v>
      </c>
    </row>
    <row r="65" spans="1:90" ht="30" customHeight="1" x14ac:dyDescent="0.25">
      <c r="A65" s="30" t="s">
        <v>676</v>
      </c>
      <c r="B65" s="117">
        <v>2016</v>
      </c>
      <c r="C65" s="62">
        <v>4230510</v>
      </c>
      <c r="D65" s="62">
        <v>576</v>
      </c>
      <c r="E65" s="62">
        <v>7</v>
      </c>
      <c r="F65" s="62">
        <v>7</v>
      </c>
      <c r="G65" s="62">
        <v>40</v>
      </c>
      <c r="H65" s="62">
        <v>1</v>
      </c>
      <c r="I65" s="62">
        <v>15</v>
      </c>
      <c r="J65" s="80">
        <f t="shared" ref="J65:J71" si="19">(E65*0.2)+(F65*0.2)+(H65*0.5)+(I65*0.1)</f>
        <v>4.8000000000000007</v>
      </c>
      <c r="K65" s="53" t="str">
        <f>TEXT(J65,"0,0")</f>
        <v>4,8</v>
      </c>
      <c r="L65" s="89" t="s">
        <v>1698</v>
      </c>
      <c r="M65" s="89" t="s">
        <v>1698</v>
      </c>
      <c r="N65" s="32" t="s">
        <v>679</v>
      </c>
      <c r="O65" s="32" t="s">
        <v>1812</v>
      </c>
      <c r="P65" s="31" t="s">
        <v>675</v>
      </c>
      <c r="Q65" s="32" t="s">
        <v>70</v>
      </c>
      <c r="R65" s="32" t="s">
        <v>677</v>
      </c>
      <c r="S65" s="33">
        <v>211</v>
      </c>
      <c r="T65" s="31" t="s">
        <v>677</v>
      </c>
      <c r="U65" s="32">
        <v>51301</v>
      </c>
      <c r="V65" s="32" t="str">
        <f t="shared" si="2"/>
        <v>51 301</v>
      </c>
      <c r="W65" s="32" t="str">
        <f t="shared" si="16"/>
        <v>Roprachtice 211, 51 301, Roprachtice</v>
      </c>
      <c r="X65" s="69" t="s">
        <v>1675</v>
      </c>
      <c r="Y65" s="32"/>
      <c r="Z65" s="32">
        <v>0</v>
      </c>
      <c r="AA65" s="32">
        <v>0</v>
      </c>
      <c r="AB65" s="32" t="s">
        <v>679</v>
      </c>
      <c r="AC65" s="32"/>
      <c r="AD65" s="32" t="s">
        <v>426</v>
      </c>
      <c r="AE65" s="32" t="s">
        <v>680</v>
      </c>
      <c r="AF65" s="32" t="s">
        <v>681</v>
      </c>
      <c r="AG65" s="32" t="s">
        <v>682</v>
      </c>
      <c r="AH65" s="32" t="s">
        <v>161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4"/>
      <c r="AT65" s="32"/>
      <c r="AU65" s="32"/>
      <c r="AV65" s="32">
        <v>164</v>
      </c>
      <c r="AW65" s="32" t="s">
        <v>677</v>
      </c>
      <c r="AX65" s="32">
        <v>51301</v>
      </c>
      <c r="AY65" s="31" t="s">
        <v>675</v>
      </c>
      <c r="AZ65" s="32" t="s">
        <v>683</v>
      </c>
      <c r="BA65" s="31" t="s">
        <v>684</v>
      </c>
      <c r="BB65" s="32" t="s">
        <v>116</v>
      </c>
      <c r="BC65" s="32" t="s">
        <v>91</v>
      </c>
      <c r="BD65" s="35">
        <v>40</v>
      </c>
      <c r="BE65" s="32"/>
      <c r="BF65" s="32"/>
      <c r="BG65" s="32"/>
      <c r="BH65" s="32"/>
      <c r="BI65" s="32"/>
      <c r="BJ65" s="32"/>
      <c r="BK65" s="36">
        <v>44927</v>
      </c>
      <c r="BL65" s="36" t="str">
        <f t="shared" si="3"/>
        <v>01. 01. 2023</v>
      </c>
      <c r="BM65" s="36">
        <v>45291</v>
      </c>
      <c r="BN65" s="36" t="str">
        <f t="shared" si="4"/>
        <v>31. 12. 2023</v>
      </c>
      <c r="BO65" s="36">
        <v>45341</v>
      </c>
      <c r="BP65" s="36" t="str">
        <f t="shared" si="12"/>
        <v>19. 02. 2024</v>
      </c>
      <c r="BQ65" s="32" t="s">
        <v>677</v>
      </c>
      <c r="BR65" s="37">
        <v>65000</v>
      </c>
      <c r="BS65" s="37" t="e">
        <f t="shared" si="5"/>
        <v>#VALUE!</v>
      </c>
      <c r="BT65" s="52">
        <v>30000</v>
      </c>
      <c r="BU65" s="86" t="e">
        <f t="shared" ref="BU65:BU72" si="20">TEXT(BT65,"0.0")</f>
        <v>#VALUE!</v>
      </c>
      <c r="BV65" s="129" t="s">
        <v>1860</v>
      </c>
      <c r="BW65" s="126" t="s">
        <v>1811</v>
      </c>
      <c r="BX65" s="37">
        <v>35000</v>
      </c>
      <c r="BY65" s="37" t="e">
        <f t="shared" si="7"/>
        <v>#VALUE!</v>
      </c>
      <c r="BZ65" s="39">
        <v>0.46150000000000002</v>
      </c>
      <c r="CA65" s="69" t="s">
        <v>1759</v>
      </c>
      <c r="CB65" s="39">
        <v>0.53849999999999998</v>
      </c>
      <c r="CC65" s="128" t="s">
        <v>1820</v>
      </c>
      <c r="CD65" s="99">
        <v>17000</v>
      </c>
      <c r="CE65" s="99" t="e">
        <f t="shared" si="8"/>
        <v>#VALUE!</v>
      </c>
      <c r="CF65" s="99">
        <v>44000</v>
      </c>
      <c r="CG65" s="99" t="e">
        <f t="shared" si="9"/>
        <v>#VALUE!</v>
      </c>
      <c r="CH65" s="99">
        <v>4000</v>
      </c>
      <c r="CI65" s="99" t="e">
        <f t="shared" si="10"/>
        <v>#VALUE!</v>
      </c>
      <c r="CJ65" s="99" t="e">
        <f t="shared" si="11"/>
        <v>#VALUE!</v>
      </c>
      <c r="CK65" s="37">
        <v>65000</v>
      </c>
    </row>
    <row r="66" spans="1:90" ht="30" customHeight="1" x14ac:dyDescent="0.25">
      <c r="A66" s="30" t="s">
        <v>859</v>
      </c>
      <c r="B66" s="117">
        <v>2017</v>
      </c>
      <c r="C66" s="62">
        <v>4230511</v>
      </c>
      <c r="D66" s="62">
        <v>577</v>
      </c>
      <c r="E66" s="62">
        <v>0</v>
      </c>
      <c r="F66" s="62">
        <v>7</v>
      </c>
      <c r="G66" s="62">
        <f>400*3</f>
        <v>1200</v>
      </c>
      <c r="H66" s="62">
        <v>15</v>
      </c>
      <c r="I66" s="62">
        <v>15</v>
      </c>
      <c r="J66" s="80">
        <f t="shared" si="19"/>
        <v>10.4</v>
      </c>
      <c r="K66" s="53" t="e">
        <f>TEXT(J66,"0.0,0")</f>
        <v>#VALUE!</v>
      </c>
      <c r="L66" s="89" t="s">
        <v>1699</v>
      </c>
      <c r="M66" s="89" t="s">
        <v>1698</v>
      </c>
      <c r="N66" s="90" t="s">
        <v>1700</v>
      </c>
      <c r="O66" s="32" t="s">
        <v>864</v>
      </c>
      <c r="P66" s="31" t="s">
        <v>858</v>
      </c>
      <c r="Q66" s="32" t="s">
        <v>70</v>
      </c>
      <c r="R66" s="32" t="s">
        <v>860</v>
      </c>
      <c r="S66" s="33" t="s">
        <v>861</v>
      </c>
      <c r="T66" s="31" t="s">
        <v>209</v>
      </c>
      <c r="U66" s="32">
        <v>46601</v>
      </c>
      <c r="V66" s="32" t="str">
        <f t="shared" ref="V66:V71" si="21">TEXT(U66,"000 00")</f>
        <v>46 601</v>
      </c>
      <c r="W66" s="32" t="str">
        <f t="shared" si="16"/>
        <v>Jungmannova 1224/14, 46 601, Jablonec nad Nisou</v>
      </c>
      <c r="X66" s="69" t="s">
        <v>1637</v>
      </c>
      <c r="Y66" s="32" t="s">
        <v>863</v>
      </c>
      <c r="Z66" s="32">
        <v>0</v>
      </c>
      <c r="AA66" s="32">
        <v>0</v>
      </c>
      <c r="AB66" s="32" t="s">
        <v>864</v>
      </c>
      <c r="AC66" s="32" t="s">
        <v>133</v>
      </c>
      <c r="AD66" s="32" t="s">
        <v>608</v>
      </c>
      <c r="AE66" s="32" t="s">
        <v>865</v>
      </c>
      <c r="AF66" s="88" t="s">
        <v>866</v>
      </c>
      <c r="AG66" s="32" t="s">
        <v>867</v>
      </c>
      <c r="AH66" s="32" t="s">
        <v>868</v>
      </c>
      <c r="AI66" s="32"/>
      <c r="AJ66" s="32"/>
      <c r="AK66" s="32"/>
      <c r="AL66" s="32"/>
      <c r="AM66" s="32"/>
      <c r="AN66" s="32"/>
      <c r="AO66" s="32" t="s">
        <v>133</v>
      </c>
      <c r="AP66" s="32" t="s">
        <v>665</v>
      </c>
      <c r="AQ66" s="32" t="s">
        <v>869</v>
      </c>
      <c r="AR66" s="88" t="s">
        <v>870</v>
      </c>
      <c r="AS66" s="34">
        <v>723013421</v>
      </c>
      <c r="AT66" s="32" t="s">
        <v>871</v>
      </c>
      <c r="AU66" s="32"/>
      <c r="AV66" s="32"/>
      <c r="AW66" s="32"/>
      <c r="AX66" s="32"/>
      <c r="AY66" s="31" t="s">
        <v>858</v>
      </c>
      <c r="AZ66" s="32" t="s">
        <v>872</v>
      </c>
      <c r="BA66" s="31" t="s">
        <v>873</v>
      </c>
      <c r="BB66" s="32" t="s">
        <v>116</v>
      </c>
      <c r="BC66" s="32" t="s">
        <v>91</v>
      </c>
      <c r="BD66" s="35">
        <v>400</v>
      </c>
      <c r="BE66" s="32"/>
      <c r="BF66" s="32"/>
      <c r="BG66" s="32"/>
      <c r="BH66" s="32"/>
      <c r="BI66" s="32"/>
      <c r="BJ66" s="32"/>
      <c r="BK66" s="36">
        <v>44927</v>
      </c>
      <c r="BL66" s="36" t="str">
        <f t="shared" ref="BL66:BL71" si="22">TEXT(BK66,"DD. MM. RRRR")</f>
        <v>01. 01. 2023</v>
      </c>
      <c r="BM66" s="36">
        <v>45291</v>
      </c>
      <c r="BN66" s="36" t="str">
        <f t="shared" ref="BN66:BN71" si="23">TEXT(BM66,"DD. MM. RRRR")</f>
        <v>31. 12. 2023</v>
      </c>
      <c r="BO66" s="36">
        <v>45341</v>
      </c>
      <c r="BP66" s="36" t="str">
        <f t="shared" si="12"/>
        <v>19. 02. 2024</v>
      </c>
      <c r="BQ66" s="32" t="s">
        <v>209</v>
      </c>
      <c r="BR66" s="37">
        <v>60000</v>
      </c>
      <c r="BS66" s="37" t="e">
        <f t="shared" ref="BS66:BS71" si="24">TEXT(BR66,"0.0")</f>
        <v>#VALUE!</v>
      </c>
      <c r="BT66" s="52">
        <v>30000</v>
      </c>
      <c r="BU66" s="86" t="e">
        <f t="shared" si="20"/>
        <v>#VALUE!</v>
      </c>
      <c r="BV66" s="129" t="s">
        <v>1860</v>
      </c>
      <c r="BW66" s="126" t="s">
        <v>1811</v>
      </c>
      <c r="BX66" s="37">
        <v>30000</v>
      </c>
      <c r="BY66" s="37" t="e">
        <f t="shared" ref="BY66:BY71" si="25">TEXT(BX66,"0.0")</f>
        <v>#VALUE!</v>
      </c>
      <c r="BZ66" s="39">
        <v>0.5</v>
      </c>
      <c r="CA66" s="69" t="s">
        <v>1755</v>
      </c>
      <c r="CB66" s="39">
        <v>0.5</v>
      </c>
      <c r="CC66" s="128" t="s">
        <v>1755</v>
      </c>
      <c r="CD66" s="99">
        <v>5000</v>
      </c>
      <c r="CE66" s="99" t="e">
        <f t="shared" ref="CE66:CE71" si="26">TEXT(CD66,"0.0")</f>
        <v>#VALUE!</v>
      </c>
      <c r="CF66" s="99">
        <v>55000</v>
      </c>
      <c r="CG66" s="99" t="e">
        <f t="shared" ref="CG66:CG71" si="27">TEXT(CF66,"0.0")</f>
        <v>#VALUE!</v>
      </c>
      <c r="CH66" s="99">
        <v>0</v>
      </c>
      <c r="CI66" s="99">
        <v>0</v>
      </c>
      <c r="CJ66" s="99" t="e">
        <f t="shared" ref="CJ66:CJ71" si="28">SUM(CD66:CH66)</f>
        <v>#VALUE!</v>
      </c>
      <c r="CK66" s="37">
        <v>60000</v>
      </c>
    </row>
    <row r="67" spans="1:90" ht="30" customHeight="1" x14ac:dyDescent="0.15">
      <c r="A67" s="30" t="s">
        <v>1508</v>
      </c>
      <c r="B67" s="117">
        <v>2020</v>
      </c>
      <c r="C67" s="62">
        <v>4230512</v>
      </c>
      <c r="D67" s="97">
        <v>578</v>
      </c>
      <c r="E67" s="62">
        <v>7</v>
      </c>
      <c r="F67" s="62">
        <v>7</v>
      </c>
      <c r="G67" s="62">
        <f>120*4</f>
        <v>480</v>
      </c>
      <c r="H67" s="62">
        <v>9</v>
      </c>
      <c r="I67" s="62">
        <v>15</v>
      </c>
      <c r="J67" s="80">
        <f t="shared" si="19"/>
        <v>8.8000000000000007</v>
      </c>
      <c r="K67" s="53" t="str">
        <f>TEXT(J67,"0,0")</f>
        <v>8,8</v>
      </c>
      <c r="L67" s="89" t="s">
        <v>1698</v>
      </c>
      <c r="M67" s="89" t="s">
        <v>1698</v>
      </c>
      <c r="N67" s="90" t="s">
        <v>1720</v>
      </c>
      <c r="O67" s="32" t="s">
        <v>1512</v>
      </c>
      <c r="P67" s="31" t="s">
        <v>1507</v>
      </c>
      <c r="Q67" s="32" t="s">
        <v>70</v>
      </c>
      <c r="R67" s="32" t="s">
        <v>1509</v>
      </c>
      <c r="S67" s="33">
        <v>550</v>
      </c>
      <c r="T67" s="31" t="s">
        <v>1509</v>
      </c>
      <c r="U67" s="32">
        <v>46845</v>
      </c>
      <c r="V67" s="32" t="str">
        <f t="shared" si="21"/>
        <v>46 845</v>
      </c>
      <c r="W67" s="32" t="str">
        <f t="shared" si="16"/>
        <v>Velké Hamry 550, 46 845, Velké Hamry</v>
      </c>
      <c r="X67" s="69" t="s">
        <v>1643</v>
      </c>
      <c r="Y67" s="32" t="s">
        <v>1511</v>
      </c>
      <c r="Z67" s="32">
        <v>0</v>
      </c>
      <c r="AA67" s="32">
        <v>0</v>
      </c>
      <c r="AB67" s="32" t="s">
        <v>1512</v>
      </c>
      <c r="AC67" s="32"/>
      <c r="AD67" s="32" t="s">
        <v>454</v>
      </c>
      <c r="AE67" s="32" t="s">
        <v>1513</v>
      </c>
      <c r="AF67" s="32" t="s">
        <v>1514</v>
      </c>
      <c r="AG67" s="32" t="s">
        <v>1515</v>
      </c>
      <c r="AH67" s="32" t="s">
        <v>161</v>
      </c>
      <c r="AI67" s="32"/>
      <c r="AJ67" s="32" t="s">
        <v>1145</v>
      </c>
      <c r="AK67" s="32" t="s">
        <v>1516</v>
      </c>
      <c r="AL67" s="32" t="s">
        <v>1517</v>
      </c>
      <c r="AM67" s="32" t="s">
        <v>1518</v>
      </c>
      <c r="AN67" s="32" t="s">
        <v>1519</v>
      </c>
      <c r="AO67" s="32"/>
      <c r="AP67" s="32" t="s">
        <v>1145</v>
      </c>
      <c r="AQ67" s="32" t="s">
        <v>1516</v>
      </c>
      <c r="AR67" s="32" t="s">
        <v>1517</v>
      </c>
      <c r="AS67" s="34">
        <v>739547328</v>
      </c>
      <c r="AT67" s="32" t="s">
        <v>1519</v>
      </c>
      <c r="AU67" s="32"/>
      <c r="AV67" s="32"/>
      <c r="AW67" s="32"/>
      <c r="AX67" s="32"/>
      <c r="AY67" s="31" t="s">
        <v>1507</v>
      </c>
      <c r="AZ67" s="32" t="s">
        <v>1520</v>
      </c>
      <c r="BA67" s="31" t="s">
        <v>1521</v>
      </c>
      <c r="BB67" s="32" t="s">
        <v>116</v>
      </c>
      <c r="BC67" s="32" t="s">
        <v>91</v>
      </c>
      <c r="BD67" s="35">
        <v>120</v>
      </c>
      <c r="BE67" s="32"/>
      <c r="BF67" s="32"/>
      <c r="BG67" s="32"/>
      <c r="BH67" s="32"/>
      <c r="BI67" s="32"/>
      <c r="BJ67" s="32"/>
      <c r="BK67" s="36">
        <v>44927</v>
      </c>
      <c r="BL67" s="36" t="str">
        <f t="shared" si="22"/>
        <v>01. 01. 2023</v>
      </c>
      <c r="BM67" s="36">
        <v>45291</v>
      </c>
      <c r="BN67" s="36" t="str">
        <f t="shared" si="23"/>
        <v>31. 12. 2023</v>
      </c>
      <c r="BO67" s="36">
        <v>45341</v>
      </c>
      <c r="BP67" s="36" t="str">
        <f t="shared" si="12"/>
        <v>19. 02. 2024</v>
      </c>
      <c r="BQ67" s="32" t="s">
        <v>1509</v>
      </c>
      <c r="BR67" s="37">
        <v>110000</v>
      </c>
      <c r="BS67" s="37" t="e">
        <f t="shared" si="24"/>
        <v>#VALUE!</v>
      </c>
      <c r="BT67" s="52">
        <v>50000</v>
      </c>
      <c r="BU67" s="86" t="e">
        <f t="shared" si="20"/>
        <v>#VALUE!</v>
      </c>
      <c r="BV67" s="129" t="s">
        <v>1865</v>
      </c>
      <c r="BW67" s="126" t="s">
        <v>1811</v>
      </c>
      <c r="BX67" s="37">
        <v>60000</v>
      </c>
      <c r="BY67" s="37" t="e">
        <f t="shared" si="25"/>
        <v>#VALUE!</v>
      </c>
      <c r="BZ67" s="39">
        <v>0.45450000000000002</v>
      </c>
      <c r="CA67" s="69" t="s">
        <v>1797</v>
      </c>
      <c r="CB67" s="39">
        <v>0.54549999999999998</v>
      </c>
      <c r="CC67" s="128" t="s">
        <v>1853</v>
      </c>
      <c r="CD67" s="99">
        <v>63000</v>
      </c>
      <c r="CE67" s="99" t="e">
        <f t="shared" si="26"/>
        <v>#VALUE!</v>
      </c>
      <c r="CF67" s="99">
        <v>3000</v>
      </c>
      <c r="CG67" s="99" t="e">
        <f t="shared" si="27"/>
        <v>#VALUE!</v>
      </c>
      <c r="CH67" s="99">
        <v>44000</v>
      </c>
      <c r="CI67" s="99" t="e">
        <f t="shared" ref="CI67:CI71" si="29">TEXT(CH67,"0.0")</f>
        <v>#VALUE!</v>
      </c>
      <c r="CJ67" s="99" t="e">
        <f t="shared" si="28"/>
        <v>#VALUE!</v>
      </c>
      <c r="CK67" s="37">
        <v>110000</v>
      </c>
      <c r="CL67" s="100" t="s">
        <v>1746</v>
      </c>
    </row>
    <row r="68" spans="1:90" ht="30" customHeight="1" x14ac:dyDescent="0.25">
      <c r="A68" s="30" t="s">
        <v>435</v>
      </c>
      <c r="B68" s="117">
        <v>2021</v>
      </c>
      <c r="C68" s="62">
        <v>4230513</v>
      </c>
      <c r="D68" s="62">
        <v>579</v>
      </c>
      <c r="E68" s="62">
        <v>0</v>
      </c>
      <c r="F68" s="62">
        <v>15</v>
      </c>
      <c r="G68" s="62">
        <v>153</v>
      </c>
      <c r="H68" s="62">
        <v>4</v>
      </c>
      <c r="I68" s="62">
        <v>15</v>
      </c>
      <c r="J68" s="80">
        <f t="shared" si="19"/>
        <v>6.5</v>
      </c>
      <c r="K68" s="53" t="str">
        <f>TEXT(J68,"0,0")</f>
        <v>6,5</v>
      </c>
      <c r="L68" s="89" t="s">
        <v>1698</v>
      </c>
      <c r="M68" s="89" t="s">
        <v>1698</v>
      </c>
      <c r="N68" s="90" t="s">
        <v>1712</v>
      </c>
      <c r="O68" s="32" t="s">
        <v>439</v>
      </c>
      <c r="P68" s="31" t="s">
        <v>434</v>
      </c>
      <c r="Q68" s="32" t="s">
        <v>70</v>
      </c>
      <c r="R68" s="32" t="s">
        <v>436</v>
      </c>
      <c r="S68" s="33" t="s">
        <v>437</v>
      </c>
      <c r="T68" s="31" t="s">
        <v>93</v>
      </c>
      <c r="U68" s="32">
        <v>46006</v>
      </c>
      <c r="V68" s="32" t="str">
        <f t="shared" si="21"/>
        <v>46 006</v>
      </c>
      <c r="W68" s="32" t="str">
        <f t="shared" si="16"/>
        <v>Na Žižkově  1080/40a, 46 006, Liberec</v>
      </c>
      <c r="X68" s="69" t="s">
        <v>1661</v>
      </c>
      <c r="Y68" s="32"/>
      <c r="Z68" s="32">
        <v>0</v>
      </c>
      <c r="AA68" s="32">
        <v>0</v>
      </c>
      <c r="AB68" s="32" t="s">
        <v>439</v>
      </c>
      <c r="AC68" s="32"/>
      <c r="AD68" s="32" t="s">
        <v>440</v>
      </c>
      <c r="AE68" s="32" t="s">
        <v>441</v>
      </c>
      <c r="AF68" s="88" t="s">
        <v>442</v>
      </c>
      <c r="AG68" s="32" t="s">
        <v>443</v>
      </c>
      <c r="AH68" s="32" t="s">
        <v>161</v>
      </c>
      <c r="AI68" s="32"/>
      <c r="AJ68" s="32"/>
      <c r="AK68" s="32"/>
      <c r="AL68" s="32"/>
      <c r="AM68" s="32"/>
      <c r="AN68" s="32"/>
      <c r="AO68" s="32" t="s">
        <v>133</v>
      </c>
      <c r="AP68" s="32" t="s">
        <v>78</v>
      </c>
      <c r="AQ68" s="32" t="s">
        <v>444</v>
      </c>
      <c r="AR68" s="32" t="s">
        <v>442</v>
      </c>
      <c r="AS68" s="34">
        <v>724953482</v>
      </c>
      <c r="AT68" s="32" t="s">
        <v>165</v>
      </c>
      <c r="AU68" s="32"/>
      <c r="AV68" s="32"/>
      <c r="AW68" s="32"/>
      <c r="AX68" s="32"/>
      <c r="AY68" s="31" t="s">
        <v>434</v>
      </c>
      <c r="AZ68" s="32" t="s">
        <v>445</v>
      </c>
      <c r="BA68" s="31" t="s">
        <v>446</v>
      </c>
      <c r="BB68" s="32" t="s">
        <v>116</v>
      </c>
      <c r="BC68" s="32" t="s">
        <v>91</v>
      </c>
      <c r="BD68" s="35">
        <v>51</v>
      </c>
      <c r="BE68" s="32"/>
      <c r="BF68" s="32"/>
      <c r="BG68" s="32"/>
      <c r="BH68" s="32"/>
      <c r="BI68" s="32"/>
      <c r="BJ68" s="32"/>
      <c r="BK68" s="36">
        <v>45017</v>
      </c>
      <c r="BL68" s="36" t="str">
        <f t="shared" si="22"/>
        <v>01. 04. 2023</v>
      </c>
      <c r="BM68" s="130">
        <v>45107</v>
      </c>
      <c r="BN68" s="36" t="str">
        <f t="shared" si="23"/>
        <v>30. 06. 2023</v>
      </c>
      <c r="BO68" s="36">
        <v>45157</v>
      </c>
      <c r="BP68" s="36" t="str">
        <f t="shared" ref="BP68:BP71" si="30">TEXT(BO68,"DD. MM. RRRR")</f>
        <v>19. 08. 2023</v>
      </c>
      <c r="BQ68" s="32" t="s">
        <v>93</v>
      </c>
      <c r="BR68" s="37">
        <v>100000</v>
      </c>
      <c r="BS68" s="37" t="e">
        <f t="shared" si="24"/>
        <v>#VALUE!</v>
      </c>
      <c r="BT68" s="52">
        <v>30000</v>
      </c>
      <c r="BU68" s="86" t="e">
        <f t="shared" si="20"/>
        <v>#VALUE!</v>
      </c>
      <c r="BV68" s="129" t="s">
        <v>1860</v>
      </c>
      <c r="BW68" s="126" t="s">
        <v>1811</v>
      </c>
      <c r="BX68" s="37">
        <v>70000</v>
      </c>
      <c r="BY68" s="37" t="e">
        <f t="shared" si="25"/>
        <v>#VALUE!</v>
      </c>
      <c r="BZ68" s="39">
        <v>0.3</v>
      </c>
      <c r="CA68" s="69" t="s">
        <v>1757</v>
      </c>
      <c r="CB68" s="39">
        <v>0.7</v>
      </c>
      <c r="CC68" s="128" t="s">
        <v>1766</v>
      </c>
      <c r="CD68" s="99">
        <v>30000</v>
      </c>
      <c r="CE68" s="99" t="e">
        <f t="shared" si="26"/>
        <v>#VALUE!</v>
      </c>
      <c r="CF68" s="99">
        <v>70000</v>
      </c>
      <c r="CG68" s="99" t="e">
        <f t="shared" si="27"/>
        <v>#VALUE!</v>
      </c>
      <c r="CH68" s="99">
        <v>0</v>
      </c>
      <c r="CI68" s="99">
        <v>0</v>
      </c>
      <c r="CJ68" s="99" t="e">
        <f t="shared" si="28"/>
        <v>#VALUE!</v>
      </c>
      <c r="CK68" s="37">
        <v>100000</v>
      </c>
    </row>
    <row r="69" spans="1:90" ht="30" customHeight="1" x14ac:dyDescent="0.25">
      <c r="A69" s="30" t="s">
        <v>465</v>
      </c>
      <c r="B69" s="117">
        <v>2022</v>
      </c>
      <c r="C69" s="62">
        <v>4230514</v>
      </c>
      <c r="D69" s="62">
        <v>580</v>
      </c>
      <c r="E69" s="62">
        <v>7</v>
      </c>
      <c r="F69" s="62">
        <v>7</v>
      </c>
      <c r="G69" s="62">
        <v>450</v>
      </c>
      <c r="H69" s="62">
        <v>9</v>
      </c>
      <c r="I69" s="62">
        <v>7</v>
      </c>
      <c r="J69" s="80">
        <f t="shared" si="19"/>
        <v>8</v>
      </c>
      <c r="K69" s="53" t="str">
        <f>TEXT(J69,"0,0")</f>
        <v>8,0</v>
      </c>
      <c r="L69" s="89" t="s">
        <v>1698</v>
      </c>
      <c r="M69" s="89" t="s">
        <v>1698</v>
      </c>
      <c r="N69" s="90" t="s">
        <v>468</v>
      </c>
      <c r="O69" s="32" t="s">
        <v>468</v>
      </c>
      <c r="P69" s="31" t="s">
        <v>464</v>
      </c>
      <c r="Q69" s="32" t="s">
        <v>70</v>
      </c>
      <c r="R69" s="32" t="s">
        <v>466</v>
      </c>
      <c r="S69" s="33">
        <v>145</v>
      </c>
      <c r="T69" s="31" t="s">
        <v>466</v>
      </c>
      <c r="U69" s="32">
        <v>47155</v>
      </c>
      <c r="V69" s="32" t="str">
        <f t="shared" si="21"/>
        <v>47 155</v>
      </c>
      <c r="W69" s="32" t="str">
        <f t="shared" si="16"/>
        <v>Kunratice u Cvikova 145, 47 155, Kunratice u Cvikova</v>
      </c>
      <c r="X69" s="69" t="s">
        <v>1648</v>
      </c>
      <c r="Y69" s="32"/>
      <c r="Z69" s="32">
        <v>0</v>
      </c>
      <c r="AA69" s="32">
        <v>0</v>
      </c>
      <c r="AB69" s="32" t="s">
        <v>468</v>
      </c>
      <c r="AC69" s="32"/>
      <c r="AD69" s="32" t="s">
        <v>469</v>
      </c>
      <c r="AE69" s="32" t="s">
        <v>470</v>
      </c>
      <c r="AF69" s="32" t="s">
        <v>471</v>
      </c>
      <c r="AG69" s="32" t="s">
        <v>472</v>
      </c>
      <c r="AH69" s="32" t="s">
        <v>637</v>
      </c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4"/>
      <c r="AT69" s="32"/>
      <c r="AU69" s="32" t="s">
        <v>473</v>
      </c>
      <c r="AV69" s="32">
        <v>186</v>
      </c>
      <c r="AW69" s="32" t="s">
        <v>354</v>
      </c>
      <c r="AX69" s="32">
        <v>47301</v>
      </c>
      <c r="AY69" s="31" t="s">
        <v>464</v>
      </c>
      <c r="AZ69" s="32" t="s">
        <v>474</v>
      </c>
      <c r="BA69" s="31" t="s">
        <v>475</v>
      </c>
      <c r="BB69" s="32" t="s">
        <v>116</v>
      </c>
      <c r="BC69" s="32" t="s">
        <v>91</v>
      </c>
      <c r="BD69" s="35">
        <v>150</v>
      </c>
      <c r="BE69" s="32"/>
      <c r="BF69" s="32"/>
      <c r="BG69" s="32"/>
      <c r="BH69" s="32"/>
      <c r="BI69" s="32"/>
      <c r="BJ69" s="32"/>
      <c r="BK69" s="36">
        <v>45017</v>
      </c>
      <c r="BL69" s="36" t="str">
        <f t="shared" si="22"/>
        <v>01. 04. 2023</v>
      </c>
      <c r="BM69" s="36">
        <v>45168</v>
      </c>
      <c r="BN69" s="36" t="str">
        <f t="shared" si="23"/>
        <v>30. 08. 2023</v>
      </c>
      <c r="BO69" s="36">
        <v>45218</v>
      </c>
      <c r="BP69" s="36" t="str">
        <f t="shared" si="30"/>
        <v>19. 10. 2023</v>
      </c>
      <c r="BQ69" s="32" t="s">
        <v>466</v>
      </c>
      <c r="BR69" s="37">
        <v>180000</v>
      </c>
      <c r="BS69" s="37" t="e">
        <f t="shared" si="24"/>
        <v>#VALUE!</v>
      </c>
      <c r="BT69" s="52">
        <v>90000</v>
      </c>
      <c r="BU69" s="86" t="e">
        <f t="shared" si="20"/>
        <v>#VALUE!</v>
      </c>
      <c r="BV69" s="129" t="s">
        <v>1883</v>
      </c>
      <c r="BW69" s="126" t="s">
        <v>1885</v>
      </c>
      <c r="BX69" s="37">
        <v>90000</v>
      </c>
      <c r="BY69" s="37" t="e">
        <f t="shared" si="25"/>
        <v>#VALUE!</v>
      </c>
      <c r="BZ69" s="39">
        <v>0.5</v>
      </c>
      <c r="CA69" s="69" t="s">
        <v>1755</v>
      </c>
      <c r="CB69" s="39">
        <v>0.5</v>
      </c>
      <c r="CC69" s="128" t="s">
        <v>1755</v>
      </c>
      <c r="CD69" s="99">
        <v>130000</v>
      </c>
      <c r="CE69" s="99" t="e">
        <f t="shared" si="26"/>
        <v>#VALUE!</v>
      </c>
      <c r="CF69" s="99">
        <v>35000</v>
      </c>
      <c r="CG69" s="99" t="e">
        <f t="shared" si="27"/>
        <v>#VALUE!</v>
      </c>
      <c r="CH69" s="99">
        <v>15000</v>
      </c>
      <c r="CI69" s="99" t="e">
        <f t="shared" si="29"/>
        <v>#VALUE!</v>
      </c>
      <c r="CJ69" s="99" t="e">
        <f t="shared" si="28"/>
        <v>#VALUE!</v>
      </c>
      <c r="CK69" s="37">
        <v>180000</v>
      </c>
    </row>
    <row r="70" spans="1:90" ht="29.25" customHeight="1" x14ac:dyDescent="0.25">
      <c r="A70" s="30" t="s">
        <v>1337</v>
      </c>
      <c r="B70" s="117">
        <v>2024</v>
      </c>
      <c r="C70" s="62">
        <v>4230515</v>
      </c>
      <c r="D70" s="62">
        <v>581</v>
      </c>
      <c r="E70" s="62">
        <v>0</v>
      </c>
      <c r="F70" s="62">
        <v>15</v>
      </c>
      <c r="G70" s="62">
        <f>150*4</f>
        <v>600</v>
      </c>
      <c r="H70" s="62">
        <v>10</v>
      </c>
      <c r="I70" s="62">
        <v>7</v>
      </c>
      <c r="J70" s="80">
        <f t="shared" si="19"/>
        <v>8.6999999999999993</v>
      </c>
      <c r="K70" s="53" t="str">
        <f>TEXT(J70,"0,0")</f>
        <v>8,7</v>
      </c>
      <c r="L70" s="89" t="s">
        <v>1698</v>
      </c>
      <c r="M70" s="89" t="s">
        <v>1698</v>
      </c>
      <c r="N70" s="90" t="s">
        <v>1342</v>
      </c>
      <c r="O70" s="32" t="s">
        <v>1342</v>
      </c>
      <c r="P70" s="31" t="s">
        <v>1336</v>
      </c>
      <c r="Q70" s="32" t="s">
        <v>70</v>
      </c>
      <c r="R70" s="32" t="s">
        <v>1338</v>
      </c>
      <c r="S70" s="33">
        <v>892</v>
      </c>
      <c r="T70" s="31" t="s">
        <v>93</v>
      </c>
      <c r="U70" s="32">
        <v>46015</v>
      </c>
      <c r="V70" s="32" t="str">
        <f t="shared" si="21"/>
        <v>46 015</v>
      </c>
      <c r="W70" s="32" t="str">
        <f t="shared" si="16"/>
        <v>Vlčí vrch 892, 46 015, Liberec</v>
      </c>
      <c r="X70" s="69" t="s">
        <v>1644</v>
      </c>
      <c r="Y70" s="32" t="s">
        <v>1341</v>
      </c>
      <c r="Z70" s="32">
        <v>0</v>
      </c>
      <c r="AA70" s="32">
        <v>0</v>
      </c>
      <c r="AB70" s="32" t="s">
        <v>1342</v>
      </c>
      <c r="AC70" s="32" t="s">
        <v>133</v>
      </c>
      <c r="AD70" s="32" t="s">
        <v>590</v>
      </c>
      <c r="AE70" s="32" t="s">
        <v>1343</v>
      </c>
      <c r="AF70" s="32" t="s">
        <v>1344</v>
      </c>
      <c r="AG70" s="32" t="s">
        <v>1345</v>
      </c>
      <c r="AH70" s="32" t="s">
        <v>161</v>
      </c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4"/>
      <c r="AT70" s="32"/>
      <c r="AU70" s="32"/>
      <c r="AV70" s="32"/>
      <c r="AW70" s="32"/>
      <c r="AX70" s="32"/>
      <c r="AY70" s="31" t="s">
        <v>1336</v>
      </c>
      <c r="AZ70" s="32" t="s">
        <v>1346</v>
      </c>
      <c r="BA70" s="31" t="s">
        <v>1347</v>
      </c>
      <c r="BB70" s="32" t="s">
        <v>116</v>
      </c>
      <c r="BC70" s="32" t="s">
        <v>91</v>
      </c>
      <c r="BD70" s="35">
        <v>150</v>
      </c>
      <c r="BE70" s="32"/>
      <c r="BF70" s="32"/>
      <c r="BG70" s="32"/>
      <c r="BH70" s="32"/>
      <c r="BI70" s="32"/>
      <c r="BJ70" s="32"/>
      <c r="BK70" s="36">
        <v>44927</v>
      </c>
      <c r="BL70" s="36" t="str">
        <f t="shared" si="22"/>
        <v>01. 01. 2023</v>
      </c>
      <c r="BM70" s="36">
        <v>45291</v>
      </c>
      <c r="BN70" s="36" t="str">
        <f t="shared" si="23"/>
        <v>31. 12. 2023</v>
      </c>
      <c r="BO70" s="36">
        <v>45341</v>
      </c>
      <c r="BP70" s="36" t="str">
        <f t="shared" si="30"/>
        <v>19. 02. 2024</v>
      </c>
      <c r="BQ70" s="32" t="s">
        <v>1348</v>
      </c>
      <c r="BR70" s="37">
        <v>105000</v>
      </c>
      <c r="BS70" s="37" t="e">
        <f t="shared" si="24"/>
        <v>#VALUE!</v>
      </c>
      <c r="BT70" s="52">
        <v>30000</v>
      </c>
      <c r="BU70" s="86" t="e">
        <f t="shared" si="20"/>
        <v>#VALUE!</v>
      </c>
      <c r="BV70" s="129" t="s">
        <v>1860</v>
      </c>
      <c r="BW70" s="126" t="s">
        <v>1811</v>
      </c>
      <c r="BX70" s="37">
        <v>75000</v>
      </c>
      <c r="BY70" s="37" t="e">
        <f t="shared" si="25"/>
        <v>#VALUE!</v>
      </c>
      <c r="BZ70" s="39">
        <v>0.28570000000000001</v>
      </c>
      <c r="CA70" s="69" t="s">
        <v>1775</v>
      </c>
      <c r="CB70" s="39">
        <v>0.71430000000000005</v>
      </c>
      <c r="CC70" s="128" t="s">
        <v>1833</v>
      </c>
      <c r="CD70" s="99">
        <v>85000</v>
      </c>
      <c r="CE70" s="99" t="e">
        <f t="shared" si="26"/>
        <v>#VALUE!</v>
      </c>
      <c r="CF70" s="99">
        <v>20000</v>
      </c>
      <c r="CG70" s="99" t="e">
        <f t="shared" si="27"/>
        <v>#VALUE!</v>
      </c>
      <c r="CH70" s="99">
        <v>0</v>
      </c>
      <c r="CI70" s="99">
        <v>0</v>
      </c>
      <c r="CJ70" s="99" t="e">
        <f t="shared" si="28"/>
        <v>#VALUE!</v>
      </c>
      <c r="CK70" s="37">
        <v>105000</v>
      </c>
    </row>
    <row r="71" spans="1:90" ht="30" customHeight="1" x14ac:dyDescent="0.25">
      <c r="A71" s="30" t="s">
        <v>515</v>
      </c>
      <c r="B71" s="117">
        <v>2025</v>
      </c>
      <c r="C71" s="62">
        <v>4230516</v>
      </c>
      <c r="D71" s="62">
        <v>590</v>
      </c>
      <c r="E71" s="62">
        <v>0</v>
      </c>
      <c r="F71" s="62">
        <v>0</v>
      </c>
      <c r="G71" s="62">
        <v>600</v>
      </c>
      <c r="H71" s="62">
        <v>10</v>
      </c>
      <c r="I71" s="62">
        <v>15</v>
      </c>
      <c r="J71" s="80">
        <f t="shared" si="19"/>
        <v>6.5</v>
      </c>
      <c r="K71" s="53" t="str">
        <f>TEXT(J71,"0,0")</f>
        <v>6,5</v>
      </c>
      <c r="L71" s="89" t="s">
        <v>1699</v>
      </c>
      <c r="M71" s="89" t="s">
        <v>1698</v>
      </c>
      <c r="N71" s="65" t="s">
        <v>518</v>
      </c>
      <c r="O71" s="32" t="s">
        <v>518</v>
      </c>
      <c r="P71" s="65" t="s">
        <v>514</v>
      </c>
      <c r="Q71" s="65" t="s">
        <v>70</v>
      </c>
      <c r="R71" s="65" t="s">
        <v>516</v>
      </c>
      <c r="S71" s="65">
        <v>358</v>
      </c>
      <c r="T71" s="65" t="s">
        <v>93</v>
      </c>
      <c r="U71" s="65">
        <v>46001</v>
      </c>
      <c r="V71" s="32" t="str">
        <f t="shared" si="21"/>
        <v>46 001</v>
      </c>
      <c r="W71" s="32" t="str">
        <f t="shared" si="16"/>
        <v>Bezová 358, 46 001, Liberec</v>
      </c>
      <c r="X71" s="69" t="s">
        <v>1662</v>
      </c>
      <c r="Y71" s="65"/>
      <c r="Z71" s="65"/>
      <c r="AA71" s="65">
        <v>0</v>
      </c>
      <c r="AB71" s="65" t="s">
        <v>518</v>
      </c>
      <c r="AC71" s="65"/>
      <c r="AD71" s="65" t="s">
        <v>285</v>
      </c>
      <c r="AE71" s="65" t="s">
        <v>519</v>
      </c>
      <c r="AF71" s="88" t="s">
        <v>520</v>
      </c>
      <c r="AG71" s="32" t="s">
        <v>521</v>
      </c>
      <c r="AH71" s="32" t="s">
        <v>161</v>
      </c>
      <c r="AI71" s="65"/>
      <c r="AJ71" s="65"/>
      <c r="AK71" s="65"/>
      <c r="AL71" s="65"/>
      <c r="AM71" s="65"/>
      <c r="AN71" s="65"/>
      <c r="AO71" s="65"/>
      <c r="AP71" s="65" t="s">
        <v>285</v>
      </c>
      <c r="AQ71" s="65" t="s">
        <v>519</v>
      </c>
      <c r="AR71" s="65" t="s">
        <v>522</v>
      </c>
      <c r="AS71" s="65">
        <v>734646652</v>
      </c>
      <c r="AT71" s="65" t="s">
        <v>161</v>
      </c>
      <c r="AU71" s="65"/>
      <c r="AV71" s="65"/>
      <c r="AW71" s="65"/>
      <c r="AX71" s="65"/>
      <c r="AY71" s="87" t="s">
        <v>514</v>
      </c>
      <c r="AZ71" s="65" t="s">
        <v>523</v>
      </c>
      <c r="BA71" s="66">
        <v>45080</v>
      </c>
      <c r="BB71" s="32" t="s">
        <v>116</v>
      </c>
      <c r="BC71" s="32" t="s">
        <v>91</v>
      </c>
      <c r="BD71" s="35">
        <v>200</v>
      </c>
      <c r="BE71" s="65"/>
      <c r="BF71" s="65"/>
      <c r="BG71" s="65"/>
      <c r="BH71" s="65"/>
      <c r="BI71" s="65"/>
      <c r="BJ71" s="65"/>
      <c r="BK71" s="36">
        <v>44927</v>
      </c>
      <c r="BL71" s="36" t="str">
        <f t="shared" si="22"/>
        <v>01. 01. 2023</v>
      </c>
      <c r="BM71" s="36">
        <v>45291</v>
      </c>
      <c r="BN71" s="36" t="str">
        <f t="shared" si="23"/>
        <v>31. 12. 2023</v>
      </c>
      <c r="BO71" s="36">
        <v>45341</v>
      </c>
      <c r="BP71" s="36" t="str">
        <f t="shared" si="30"/>
        <v>19. 02. 2024</v>
      </c>
      <c r="BQ71" s="65" t="s">
        <v>93</v>
      </c>
      <c r="BR71" s="37">
        <v>64300</v>
      </c>
      <c r="BS71" s="37" t="e">
        <f t="shared" si="24"/>
        <v>#VALUE!</v>
      </c>
      <c r="BT71" s="52">
        <v>40000</v>
      </c>
      <c r="BU71" s="86" t="e">
        <f t="shared" si="20"/>
        <v>#VALUE!</v>
      </c>
      <c r="BV71" s="129" t="s">
        <v>1860</v>
      </c>
      <c r="BW71" s="126" t="s">
        <v>1811</v>
      </c>
      <c r="BX71" s="37">
        <v>24300</v>
      </c>
      <c r="BY71" s="37" t="e">
        <f t="shared" si="25"/>
        <v>#VALUE!</v>
      </c>
      <c r="BZ71" s="39">
        <v>0.62209999999999999</v>
      </c>
      <c r="CA71" s="69" t="s">
        <v>1798</v>
      </c>
      <c r="CB71" s="39">
        <v>0.37790000000000001</v>
      </c>
      <c r="CC71" s="128" t="s">
        <v>1854</v>
      </c>
      <c r="CD71" s="99">
        <v>7800</v>
      </c>
      <c r="CE71" s="99" t="e">
        <f t="shared" si="26"/>
        <v>#VALUE!</v>
      </c>
      <c r="CF71" s="99">
        <v>44500</v>
      </c>
      <c r="CG71" s="99" t="e">
        <f t="shared" si="27"/>
        <v>#VALUE!</v>
      </c>
      <c r="CH71" s="99">
        <v>12000</v>
      </c>
      <c r="CI71" s="99" t="e">
        <f t="shared" si="29"/>
        <v>#VALUE!</v>
      </c>
      <c r="CJ71" s="99" t="e">
        <f t="shared" si="28"/>
        <v>#VALUE!</v>
      </c>
      <c r="CK71" s="37">
        <v>64300</v>
      </c>
    </row>
    <row r="72" spans="1:90" x14ac:dyDescent="0.25">
      <c r="BT72" s="49">
        <f>SUM(BT2:BT71)</f>
        <v>4804438</v>
      </c>
      <c r="BU72" s="86" t="e">
        <f t="shared" si="20"/>
        <v>#VALUE!</v>
      </c>
      <c r="BV72" s="129"/>
      <c r="BW72" s="127"/>
      <c r="BX72" s="49"/>
      <c r="BY72" s="49"/>
      <c r="BZ72" s="49"/>
      <c r="CA72" s="101"/>
      <c r="CB72" s="49"/>
      <c r="CC72" s="49"/>
      <c r="CD72" s="49"/>
      <c r="CE72" s="49"/>
      <c r="CF72" s="49"/>
      <c r="CG72" s="49"/>
      <c r="CH72" s="49"/>
      <c r="CI72" s="49"/>
      <c r="CJ72" s="49"/>
    </row>
    <row r="73" spans="1:90" x14ac:dyDescent="0.25">
      <c r="BV73" s="129"/>
    </row>
    <row r="74" spans="1:90" x14ac:dyDescent="0.25">
      <c r="A74" s="94" t="s">
        <v>1725</v>
      </c>
      <c r="B74" s="119"/>
      <c r="C74" s="104"/>
    </row>
    <row r="75" spans="1:90" x14ac:dyDescent="0.25">
      <c r="A75" s="95" t="s">
        <v>1724</v>
      </c>
      <c r="B75" s="120"/>
      <c r="C75" s="105"/>
    </row>
    <row r="76" spans="1:90" x14ac:dyDescent="0.25">
      <c r="A76" s="98" t="s">
        <v>1728</v>
      </c>
      <c r="B76" s="121"/>
      <c r="C76" s="106"/>
    </row>
    <row r="77" spans="1:90" x14ac:dyDescent="0.25">
      <c r="A77" s="125" t="s">
        <v>1809</v>
      </c>
    </row>
    <row r="78" spans="1:90" ht="31.5" x14ac:dyDescent="0.25">
      <c r="A78" s="96" t="s">
        <v>1884</v>
      </c>
    </row>
  </sheetData>
  <autoFilter ref="A1:CK72" xr:uid="{0F579FCD-F709-43E9-AF50-4B150375F42D}"/>
  <sortState xmlns:xlrd2="http://schemas.microsoft.com/office/spreadsheetml/2017/richdata2" ref="A2:CK72">
    <sortCondition ref="D2:D72"/>
  </sortState>
  <phoneticPr fontId="20" type="noConversion"/>
  <conditionalFormatting sqref="BT2:BT71">
    <cfRule type="cellIs" dxfId="0" priority="3" operator="greaterThan">
      <formula>50000</formula>
    </cfRule>
  </conditionalFormatting>
  <hyperlinks>
    <hyperlink ref="AR10" r:id="rId1" xr:uid="{47ABACD0-0838-48EF-8EA0-139BA510569A}"/>
    <hyperlink ref="AF25" r:id="rId2" xr:uid="{C7536DE7-DC57-42E5-BBF4-C4E82534F090}"/>
    <hyperlink ref="AF3" r:id="rId3" xr:uid="{D1AECBA1-B06B-42BE-A9C1-E10BC73C7C6F}"/>
    <hyperlink ref="AR45" r:id="rId4" xr:uid="{5BCFF24E-1B81-4613-A6D8-A7ECE6535E07}"/>
    <hyperlink ref="AF53" r:id="rId5" xr:uid="{67283374-327D-48EC-9425-FC4A6A23D691}"/>
    <hyperlink ref="AF14" r:id="rId6" xr:uid="{34CF66CF-C89B-45C6-AAD6-9A4916F5C8A1}"/>
    <hyperlink ref="AF2" r:id="rId7" xr:uid="{8BD6537F-E5A3-4198-A975-94190AE27B48}"/>
    <hyperlink ref="AL49" r:id="rId8" xr:uid="{BBA7C781-EA3E-4D5F-9296-9ADE64737140}"/>
    <hyperlink ref="AF27" r:id="rId9" xr:uid="{6374923B-A0CE-4661-8C11-399CB92BF522}"/>
    <hyperlink ref="AF68" r:id="rId10" xr:uid="{FC1FD45A-419B-4D74-8EEF-122EB8CA8D7D}"/>
    <hyperlink ref="AR53" r:id="rId11" xr:uid="{7F69A249-2BC7-400C-B25C-84C7A833AC4A}"/>
    <hyperlink ref="AF5" r:id="rId12" xr:uid="{BFB3EC3D-0ADC-470A-A725-3F0CDB79E999}"/>
    <hyperlink ref="AF15" r:id="rId13" xr:uid="{03BE7D82-87AC-4388-8996-BF4AB485D86A}"/>
    <hyperlink ref="AL15" r:id="rId14" xr:uid="{451A0EEA-6BD6-418E-9862-CD3731E08D43}"/>
    <hyperlink ref="AF34" r:id="rId15" xr:uid="{97F29650-DA25-4A38-A9FE-A2FD9394C36C}"/>
    <hyperlink ref="AF49" r:id="rId16" xr:uid="{1D9B029E-BC5B-45F8-ACB8-781C61EAD9FA}"/>
    <hyperlink ref="AR50" r:id="rId17" xr:uid="{F03996D6-BAEF-4C07-8450-4EC11637280D}"/>
    <hyperlink ref="AF54" r:id="rId18" xr:uid="{E27E5941-F2D8-4AC2-BB33-18F68FCB7A3E}"/>
    <hyperlink ref="AR55" r:id="rId19" xr:uid="{C5E5F033-EFC4-44CE-9A88-35501A518B1D}"/>
    <hyperlink ref="AL61" r:id="rId20" xr:uid="{1658F1E2-BA87-47CD-B2D1-F4816561EA48}"/>
    <hyperlink ref="AF63" r:id="rId21" xr:uid="{3C21C3BE-C5B1-4FAC-BC97-DBDC887B8EC3}"/>
    <hyperlink ref="AR63" r:id="rId22" xr:uid="{922AD6C2-1C17-44D7-B966-C059DECC6DCF}"/>
    <hyperlink ref="AF66" r:id="rId23" xr:uid="{CF050724-6B27-47C7-96B2-D41009F4636D}"/>
    <hyperlink ref="AR66" r:id="rId24" xr:uid="{E3DCC014-67BA-4E9E-8C63-4108D217F925}"/>
    <hyperlink ref="AF71" r:id="rId25" xr:uid="{B5B9B4D7-5FC5-4F76-AA1C-04984E156600}"/>
  </hyperlinks>
  <pageMargins left="0.23622047244094491" right="3.937007874015748E-2" top="0.15748031496062992" bottom="0.74803149606299213" header="0.31496062992125984" footer="0.31496062992125984"/>
  <pageSetup paperSize="8" scale="65" orientation="landscape" r:id="rId26"/>
  <colBreaks count="1" manualBreakCount="1">
    <brk id="8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422C-CE8E-4056-A924-972642D12724}">
  <dimension ref="A1:CE81"/>
  <sheetViews>
    <sheetView workbookViewId="0"/>
  </sheetViews>
  <sheetFormatPr defaultColWidth="45.28515625" defaultRowHeight="15.75" x14ac:dyDescent="0.25"/>
  <cols>
    <col min="1" max="1" width="59.5703125" style="44" customWidth="1"/>
    <col min="2" max="2" width="10.85546875" style="63" customWidth="1"/>
    <col min="3" max="3" width="15.140625" style="44" customWidth="1"/>
    <col min="4" max="4" width="17.85546875" style="44" customWidth="1"/>
    <col min="5" max="5" width="16" style="44" customWidth="1"/>
    <col min="6" max="6" width="15.140625" style="44" customWidth="1"/>
    <col min="7" max="7" width="16.140625" style="44" customWidth="1"/>
    <col min="8" max="8" width="8.28515625" style="81" customWidth="1"/>
    <col min="9" max="9" width="13" style="73" customWidth="1"/>
    <col min="10" max="10" width="45.42578125" style="45" customWidth="1"/>
    <col min="11" max="11" width="15.140625" style="40" customWidth="1"/>
    <col min="12" max="12" width="19.85546875" style="40" customWidth="1"/>
    <col min="13" max="13" width="10.42578125" style="46" customWidth="1"/>
    <col min="14" max="14" width="24" style="45" customWidth="1"/>
    <col min="15" max="15" width="6.7109375" style="40" customWidth="1"/>
    <col min="16" max="16" width="10.5703125" style="71" customWidth="1"/>
    <col min="17" max="17" width="13.140625" style="40" customWidth="1"/>
    <col min="18" max="18" width="12.140625" style="40" customWidth="1"/>
    <col min="19" max="19" width="15.5703125" style="40" customWidth="1"/>
    <col min="20" max="20" width="22.28515625" style="40" customWidth="1"/>
    <col min="21" max="21" width="12.28515625" style="40" customWidth="1"/>
    <col min="22" max="22" width="9.140625" style="40" customWidth="1"/>
    <col min="23" max="23" width="13.28515625" style="40" customWidth="1"/>
    <col min="24" max="24" width="31.28515625" style="40" customWidth="1"/>
    <col min="25" max="25" width="18.42578125" style="40" customWidth="1"/>
    <col min="26" max="26" width="30.28515625" style="40" customWidth="1"/>
    <col min="27" max="27" width="12.28515625" style="40" customWidth="1"/>
    <col min="28" max="28" width="9.5703125" style="40" customWidth="1"/>
    <col min="29" max="29" width="11.140625" style="40" customWidth="1"/>
    <col min="30" max="30" width="34.5703125" style="40" customWidth="1"/>
    <col min="31" max="31" width="16.5703125" style="40" customWidth="1"/>
    <col min="32" max="32" width="20.7109375" style="40" customWidth="1"/>
    <col min="33" max="33" width="9.5703125" style="40" customWidth="1"/>
    <col min="34" max="34" width="11.42578125" style="40" customWidth="1"/>
    <col min="35" max="35" width="13.140625" style="40" customWidth="1"/>
    <col min="36" max="36" width="27.7109375" style="40" customWidth="1"/>
    <col min="37" max="37" width="18" style="47" customWidth="1"/>
    <col min="38" max="38" width="29.140625" style="40" customWidth="1"/>
    <col min="39" max="39" width="15.7109375" style="40" customWidth="1"/>
    <col min="40" max="40" width="14.42578125" style="40" customWidth="1"/>
    <col min="41" max="41" width="34.42578125" style="40" customWidth="1"/>
    <col min="42" max="42" width="9" style="40" customWidth="1"/>
    <col min="43" max="43" width="135" style="40" customWidth="1"/>
    <col min="44" max="44" width="235.28515625" style="40" customWidth="1"/>
    <col min="45" max="45" width="101.7109375" style="45" customWidth="1"/>
    <col min="46" max="46" width="36.140625" style="40" customWidth="1"/>
    <col min="47" max="47" width="15.85546875" style="40" customWidth="1"/>
    <col min="48" max="48" width="15.28515625" style="48" customWidth="1"/>
    <col min="49" max="49" width="31" style="40" customWidth="1"/>
    <col min="50" max="50" width="22.85546875" style="40" customWidth="1"/>
    <col min="51" max="51" width="15.28515625" style="40" customWidth="1"/>
    <col min="52" max="52" width="23.7109375" style="40" customWidth="1"/>
    <col min="53" max="53" width="15.85546875" style="40" customWidth="1"/>
    <col min="54" max="54" width="15.28515625" style="40" customWidth="1"/>
    <col min="55" max="55" width="19.42578125" style="40" customWidth="1"/>
    <col min="56" max="56" width="17.7109375" style="40" customWidth="1"/>
    <col min="57" max="57" width="15.28515625" style="40" customWidth="1"/>
    <col min="58" max="58" width="19.42578125" style="40" customWidth="1"/>
    <col min="59" max="59" width="14.5703125" style="40" customWidth="1"/>
    <col min="60" max="60" width="15.28515625" style="40" customWidth="1"/>
    <col min="61" max="63" width="13.7109375" style="40" customWidth="1"/>
    <col min="64" max="64" width="19.140625" style="40" customWidth="1"/>
    <col min="65" max="76" width="13.7109375" style="40" customWidth="1"/>
    <col min="77" max="77" width="11.7109375" style="50" customWidth="1"/>
    <col min="78" max="78" width="11.7109375" style="40" customWidth="1"/>
    <col min="79" max="79" width="13.7109375" style="49" customWidth="1"/>
    <col min="80" max="16384" width="45.28515625" style="40"/>
  </cols>
  <sheetData>
    <row r="1" spans="1:79" s="29" customFormat="1" ht="110.25" x14ac:dyDescent="0.25">
      <c r="A1" s="24" t="s">
        <v>1536</v>
      </c>
      <c r="B1" s="24" t="s">
        <v>1682</v>
      </c>
      <c r="C1" s="24" t="s">
        <v>1555</v>
      </c>
      <c r="D1" s="24" t="s">
        <v>1556</v>
      </c>
      <c r="E1" s="24" t="s">
        <v>1559</v>
      </c>
      <c r="F1" s="24" t="s">
        <v>1557</v>
      </c>
      <c r="G1" s="24" t="s">
        <v>1558</v>
      </c>
      <c r="H1" s="72" t="s">
        <v>1579</v>
      </c>
      <c r="I1" s="72" t="s">
        <v>1693</v>
      </c>
      <c r="J1" s="24" t="s">
        <v>3</v>
      </c>
      <c r="K1" s="24" t="s">
        <v>5</v>
      </c>
      <c r="L1" s="24" t="s">
        <v>6</v>
      </c>
      <c r="M1" s="25" t="s">
        <v>7</v>
      </c>
      <c r="N1" s="24" t="s">
        <v>8</v>
      </c>
      <c r="O1" s="24" t="s">
        <v>9</v>
      </c>
      <c r="P1" s="68" t="s">
        <v>1535</v>
      </c>
      <c r="Q1" s="24" t="s">
        <v>11</v>
      </c>
      <c r="R1" s="24" t="s">
        <v>13</v>
      </c>
      <c r="S1" s="24" t="s">
        <v>14</v>
      </c>
      <c r="T1" s="24" t="s">
        <v>15</v>
      </c>
      <c r="U1" s="24" t="s">
        <v>17</v>
      </c>
      <c r="V1" s="24" t="s">
        <v>18</v>
      </c>
      <c r="W1" s="24" t="s">
        <v>19</v>
      </c>
      <c r="X1" s="24" t="s">
        <v>20</v>
      </c>
      <c r="Y1" s="24" t="s">
        <v>21</v>
      </c>
      <c r="Z1" s="24" t="s">
        <v>22</v>
      </c>
      <c r="AA1" s="24" t="s">
        <v>23</v>
      </c>
      <c r="AB1" s="24" t="s">
        <v>24</v>
      </c>
      <c r="AC1" s="24" t="s">
        <v>25</v>
      </c>
      <c r="AD1" s="24" t="s">
        <v>26</v>
      </c>
      <c r="AE1" s="24" t="s">
        <v>27</v>
      </c>
      <c r="AF1" s="24" t="s">
        <v>28</v>
      </c>
      <c r="AG1" s="24" t="s">
        <v>29</v>
      </c>
      <c r="AH1" s="24" t="s">
        <v>30</v>
      </c>
      <c r="AI1" s="24" t="s">
        <v>31</v>
      </c>
      <c r="AJ1" s="24" t="s">
        <v>32</v>
      </c>
      <c r="AK1" s="26" t="s">
        <v>33</v>
      </c>
      <c r="AL1" s="24" t="s">
        <v>34</v>
      </c>
      <c r="AM1" s="24" t="s">
        <v>35</v>
      </c>
      <c r="AN1" s="24" t="s">
        <v>36</v>
      </c>
      <c r="AO1" s="24" t="s">
        <v>37</v>
      </c>
      <c r="AP1" s="24" t="s">
        <v>38</v>
      </c>
      <c r="AQ1" s="24" t="s">
        <v>3</v>
      </c>
      <c r="AR1" s="24" t="s">
        <v>39</v>
      </c>
      <c r="AS1" s="24" t="s">
        <v>40</v>
      </c>
      <c r="AT1" s="24" t="s">
        <v>41</v>
      </c>
      <c r="AU1" s="24" t="s">
        <v>42</v>
      </c>
      <c r="AV1" s="24" t="s">
        <v>43</v>
      </c>
      <c r="AW1" s="24" t="s">
        <v>44</v>
      </c>
      <c r="AX1" s="24" t="s">
        <v>45</v>
      </c>
      <c r="AY1" s="24" t="s">
        <v>46</v>
      </c>
      <c r="AZ1" s="24" t="s">
        <v>47</v>
      </c>
      <c r="BA1" s="24" t="s">
        <v>48</v>
      </c>
      <c r="BB1" s="24" t="s">
        <v>49</v>
      </c>
      <c r="BC1" s="24" t="s">
        <v>50</v>
      </c>
      <c r="BD1" s="24" t="s">
        <v>51</v>
      </c>
      <c r="BE1" s="24" t="s">
        <v>52</v>
      </c>
      <c r="BF1" s="24" t="s">
        <v>53</v>
      </c>
      <c r="BG1" s="24" t="s">
        <v>54</v>
      </c>
      <c r="BH1" s="24" t="s">
        <v>55</v>
      </c>
      <c r="BI1" s="24" t="s">
        <v>56</v>
      </c>
      <c r="BJ1" s="24" t="s">
        <v>57</v>
      </c>
      <c r="BK1" s="24" t="s">
        <v>58</v>
      </c>
      <c r="BL1" s="24" t="s">
        <v>59</v>
      </c>
      <c r="BM1" s="24" t="s">
        <v>60</v>
      </c>
      <c r="BN1" s="24" t="s">
        <v>1587</v>
      </c>
      <c r="BO1" s="24" t="s">
        <v>1694</v>
      </c>
      <c r="BP1" s="24" t="s">
        <v>1620</v>
      </c>
      <c r="BQ1" s="24" t="s">
        <v>1621</v>
      </c>
      <c r="BR1" s="24" t="s">
        <v>1615</v>
      </c>
      <c r="BS1" s="24" t="s">
        <v>1616</v>
      </c>
      <c r="BT1" s="24" t="s">
        <v>1617</v>
      </c>
      <c r="BU1" s="24" t="s">
        <v>1595</v>
      </c>
      <c r="BV1" s="24" t="s">
        <v>1618</v>
      </c>
      <c r="BW1" s="24" t="s">
        <v>1619</v>
      </c>
      <c r="BX1" s="24" t="s">
        <v>62</v>
      </c>
      <c r="BY1" s="27" t="s">
        <v>63</v>
      </c>
      <c r="BZ1" s="24" t="s">
        <v>64</v>
      </c>
      <c r="CA1" s="28" t="s">
        <v>65</v>
      </c>
    </row>
    <row r="2" spans="1:79" ht="30" customHeight="1" x14ac:dyDescent="0.25">
      <c r="A2" s="30" t="s">
        <v>1127</v>
      </c>
      <c r="B2" s="62">
        <v>547</v>
      </c>
      <c r="C2" s="62">
        <v>15</v>
      </c>
      <c r="D2" s="62">
        <v>15</v>
      </c>
      <c r="E2" s="62">
        <f>251*4</f>
        <v>1004</v>
      </c>
      <c r="F2" s="62">
        <v>15</v>
      </c>
      <c r="G2" s="62">
        <v>0</v>
      </c>
      <c r="H2" s="80">
        <f t="shared" ref="H2:H33" si="0">(C2*0.2)+(D2*0.2)+(F2*0.5)+(G2*0.1)</f>
        <v>13.5</v>
      </c>
      <c r="I2" s="53" t="str">
        <f>TEXT(H2,"0.0,0")</f>
        <v>13,5</v>
      </c>
      <c r="J2" s="31" t="s">
        <v>1126</v>
      </c>
      <c r="K2" s="32" t="s">
        <v>70</v>
      </c>
      <c r="L2" s="32" t="s">
        <v>1128</v>
      </c>
      <c r="M2" s="33">
        <v>143</v>
      </c>
      <c r="N2" s="31" t="s">
        <v>93</v>
      </c>
      <c r="O2" s="32">
        <v>46014</v>
      </c>
      <c r="P2" s="69" t="s">
        <v>1622</v>
      </c>
      <c r="Q2" s="32"/>
      <c r="R2" s="32">
        <v>0</v>
      </c>
      <c r="S2" s="32">
        <v>0</v>
      </c>
      <c r="T2" s="32" t="s">
        <v>1130</v>
      </c>
      <c r="U2" s="32"/>
      <c r="V2" s="32" t="s">
        <v>1083</v>
      </c>
      <c r="W2" s="32" t="s">
        <v>1131</v>
      </c>
      <c r="X2" s="32" t="s">
        <v>1132</v>
      </c>
      <c r="Y2" s="32" t="s">
        <v>1133</v>
      </c>
      <c r="Z2" s="32" t="s">
        <v>222</v>
      </c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4"/>
      <c r="AL2" s="32"/>
      <c r="AM2" s="32"/>
      <c r="AN2" s="32"/>
      <c r="AO2" s="32"/>
      <c r="AP2" s="32"/>
      <c r="AQ2" s="32" t="s">
        <v>1126</v>
      </c>
      <c r="AR2" s="32" t="s">
        <v>1134</v>
      </c>
      <c r="AS2" s="31" t="s">
        <v>1135</v>
      </c>
      <c r="AT2" s="32" t="s">
        <v>90</v>
      </c>
      <c r="AU2" s="32" t="s">
        <v>91</v>
      </c>
      <c r="AV2" s="35">
        <v>251</v>
      </c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6">
        <v>44927</v>
      </c>
      <c r="BJ2" s="36">
        <v>45291</v>
      </c>
      <c r="BK2" s="36">
        <v>45341</v>
      </c>
      <c r="BL2" s="32" t="s">
        <v>1136</v>
      </c>
      <c r="BM2" s="37">
        <v>550000</v>
      </c>
      <c r="BN2" s="38">
        <v>150000</v>
      </c>
      <c r="BO2" s="38" t="str">
        <f>TEXT(BN2,"0.0")</f>
        <v>150.000</v>
      </c>
      <c r="BP2" s="67">
        <f>BN2*0.992</f>
        <v>148800</v>
      </c>
      <c r="BQ2" s="67">
        <f>IF(BP2&lt;30000,30000,BP2)</f>
        <v>148800</v>
      </c>
      <c r="BR2" s="56">
        <f>BN2*0.967</f>
        <v>145050</v>
      </c>
      <c r="BS2" s="56">
        <f t="shared" ref="BS2:BS33" si="1">IF(BR2&lt;30000,30000,BR2)</f>
        <v>145050</v>
      </c>
      <c r="BT2" s="55">
        <f>BN2*0.953</f>
        <v>142950</v>
      </c>
      <c r="BU2" s="55">
        <f t="shared" ref="BU2:BU33" si="2">IF(BT2&lt;30000,30000,BT2)</f>
        <v>142950</v>
      </c>
      <c r="BV2" s="61">
        <f>BN2*0.946</f>
        <v>141900</v>
      </c>
      <c r="BW2" s="61">
        <f t="shared" ref="BW2:BW33" si="3">IF(BV2&lt;30000,30000,BV2)</f>
        <v>141900</v>
      </c>
      <c r="BX2" s="37">
        <v>400000</v>
      </c>
      <c r="BY2" s="39">
        <v>0.2727</v>
      </c>
      <c r="BZ2" s="39">
        <v>0.72729999999999995</v>
      </c>
      <c r="CA2" s="37">
        <v>550000</v>
      </c>
    </row>
    <row r="3" spans="1:79" ht="30" customHeight="1" x14ac:dyDescent="0.25">
      <c r="A3" s="30" t="s">
        <v>1242</v>
      </c>
      <c r="B3" s="62">
        <v>573</v>
      </c>
      <c r="C3" s="62">
        <v>15</v>
      </c>
      <c r="D3" s="62">
        <v>7</v>
      </c>
      <c r="E3" s="62">
        <f>255*4</f>
        <v>1020</v>
      </c>
      <c r="F3" s="62">
        <v>15</v>
      </c>
      <c r="G3" s="62">
        <v>15</v>
      </c>
      <c r="H3" s="80">
        <f t="shared" si="0"/>
        <v>13.4</v>
      </c>
      <c r="I3" s="53" t="str">
        <f t="shared" ref="I3:I18" si="4">TEXT(H3,"0.0,0")</f>
        <v>13,4</v>
      </c>
      <c r="J3" s="31" t="s">
        <v>1241</v>
      </c>
      <c r="K3" s="32" t="s">
        <v>70</v>
      </c>
      <c r="L3" s="32" t="s">
        <v>1243</v>
      </c>
      <c r="M3" s="33">
        <v>184</v>
      </c>
      <c r="N3" s="31" t="s">
        <v>1243</v>
      </c>
      <c r="O3" s="32">
        <v>46401</v>
      </c>
      <c r="P3" s="69" t="s">
        <v>1623</v>
      </c>
      <c r="Q3" s="32"/>
      <c r="R3" s="32">
        <v>0</v>
      </c>
      <c r="S3" s="32">
        <v>0</v>
      </c>
      <c r="T3" s="32" t="s">
        <v>1245</v>
      </c>
      <c r="U3" s="32"/>
      <c r="V3" s="32" t="s">
        <v>1145</v>
      </c>
      <c r="W3" s="32" t="s">
        <v>1246</v>
      </c>
      <c r="X3" s="32" t="s">
        <v>1247</v>
      </c>
      <c r="Y3" s="32" t="s">
        <v>1248</v>
      </c>
      <c r="Z3" s="32" t="s">
        <v>161</v>
      </c>
      <c r="AA3" s="32"/>
      <c r="AB3" s="32"/>
      <c r="AC3" s="32"/>
      <c r="AD3" s="32"/>
      <c r="AE3" s="32"/>
      <c r="AF3" s="32"/>
      <c r="AG3" s="32"/>
      <c r="AH3" s="32" t="s">
        <v>1145</v>
      </c>
      <c r="AI3" s="32" t="s">
        <v>1246</v>
      </c>
      <c r="AJ3" s="32" t="s">
        <v>1247</v>
      </c>
      <c r="AK3" s="34">
        <v>723231909</v>
      </c>
      <c r="AL3" s="32" t="s">
        <v>161</v>
      </c>
      <c r="AM3" s="32" t="s">
        <v>1249</v>
      </c>
      <c r="AN3" s="32">
        <v>71</v>
      </c>
      <c r="AO3" s="32" t="s">
        <v>1243</v>
      </c>
      <c r="AP3" s="32">
        <v>46401</v>
      </c>
      <c r="AQ3" s="32" t="s">
        <v>1241</v>
      </c>
      <c r="AR3" s="32" t="s">
        <v>1250</v>
      </c>
      <c r="AS3" s="31" t="s">
        <v>1251</v>
      </c>
      <c r="AT3" s="32" t="s">
        <v>116</v>
      </c>
      <c r="AU3" s="32" t="s">
        <v>91</v>
      </c>
      <c r="AV3" s="35">
        <v>255</v>
      </c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6">
        <v>44927</v>
      </c>
      <c r="BJ3" s="36">
        <v>45291</v>
      </c>
      <c r="BK3" s="36">
        <v>45341</v>
      </c>
      <c r="BL3" s="32" t="s">
        <v>1243</v>
      </c>
      <c r="BM3" s="37">
        <v>61000</v>
      </c>
      <c r="BN3" s="38">
        <v>30000</v>
      </c>
      <c r="BO3" s="38" t="str">
        <f t="shared" ref="BO3:BO66" si="5">TEXT(BN3,"0.0")</f>
        <v>30.000</v>
      </c>
      <c r="BP3" s="67">
        <f t="shared" ref="BP3:BP66" si="6">BN3*0.992</f>
        <v>29760</v>
      </c>
      <c r="BQ3" s="67">
        <f t="shared" ref="BQ3:BQ66" si="7">IF(BP3&lt;30000,30000,BP3)</f>
        <v>30000</v>
      </c>
      <c r="BR3" s="56">
        <f t="shared" ref="BR3:BR66" si="8">BN3*0.967</f>
        <v>29010</v>
      </c>
      <c r="BS3" s="56">
        <f t="shared" si="1"/>
        <v>30000</v>
      </c>
      <c r="BT3" s="55">
        <f t="shared" ref="BT3:BT66" si="9">BN3*0.953</f>
        <v>28590</v>
      </c>
      <c r="BU3" s="55">
        <f t="shared" si="2"/>
        <v>30000</v>
      </c>
      <c r="BV3" s="61">
        <f t="shared" ref="BV3:BV66" si="10">BN3*0.946</f>
        <v>28380</v>
      </c>
      <c r="BW3" s="61">
        <f t="shared" si="3"/>
        <v>30000</v>
      </c>
      <c r="BX3" s="37">
        <v>31000</v>
      </c>
      <c r="BY3" s="39">
        <v>0.49180000000000001</v>
      </c>
      <c r="BZ3" s="39">
        <v>0.50819999999999999</v>
      </c>
      <c r="CA3" s="37">
        <v>61000</v>
      </c>
    </row>
    <row r="4" spans="1:79" ht="30" customHeight="1" x14ac:dyDescent="0.25">
      <c r="A4" s="30" t="s">
        <v>721</v>
      </c>
      <c r="B4" s="62">
        <v>570</v>
      </c>
      <c r="C4" s="62">
        <v>7</v>
      </c>
      <c r="D4" s="62">
        <v>15</v>
      </c>
      <c r="E4" s="62">
        <v>3006</v>
      </c>
      <c r="F4" s="62">
        <v>15</v>
      </c>
      <c r="G4" s="62">
        <v>7</v>
      </c>
      <c r="H4" s="80">
        <f t="shared" si="0"/>
        <v>12.6</v>
      </c>
      <c r="I4" s="53" t="str">
        <f t="shared" si="4"/>
        <v>12,6</v>
      </c>
      <c r="J4" s="31" t="s">
        <v>720</v>
      </c>
      <c r="K4" s="32" t="s">
        <v>70</v>
      </c>
      <c r="L4" s="32" t="s">
        <v>722</v>
      </c>
      <c r="M4" s="33">
        <v>207</v>
      </c>
      <c r="N4" s="31" t="s">
        <v>193</v>
      </c>
      <c r="O4" s="32">
        <v>51101</v>
      </c>
      <c r="P4" s="69" t="s">
        <v>1624</v>
      </c>
      <c r="Q4" s="32"/>
      <c r="R4" s="32">
        <v>0</v>
      </c>
      <c r="S4" s="32">
        <v>0</v>
      </c>
      <c r="T4" s="32" t="s">
        <v>724</v>
      </c>
      <c r="U4" s="32" t="s">
        <v>212</v>
      </c>
      <c r="V4" s="32" t="s">
        <v>725</v>
      </c>
      <c r="W4" s="32" t="s">
        <v>726</v>
      </c>
      <c r="X4" s="32" t="s">
        <v>727</v>
      </c>
      <c r="Y4" s="32" t="s">
        <v>728</v>
      </c>
      <c r="Z4" s="32" t="s">
        <v>729</v>
      </c>
      <c r="AA4" s="32"/>
      <c r="AB4" s="32"/>
      <c r="AC4" s="32"/>
      <c r="AD4" s="32"/>
      <c r="AE4" s="32"/>
      <c r="AF4" s="32"/>
      <c r="AG4" s="32" t="s">
        <v>102</v>
      </c>
      <c r="AH4" s="32" t="s">
        <v>730</v>
      </c>
      <c r="AI4" s="32" t="s">
        <v>731</v>
      </c>
      <c r="AJ4" s="32" t="s">
        <v>732</v>
      </c>
      <c r="AK4" s="34">
        <v>739550677</v>
      </c>
      <c r="AL4" s="32" t="s">
        <v>243</v>
      </c>
      <c r="AM4" s="32"/>
      <c r="AN4" s="32"/>
      <c r="AO4" s="32"/>
      <c r="AP4" s="32"/>
      <c r="AQ4" s="32" t="s">
        <v>720</v>
      </c>
      <c r="AR4" s="32" t="s">
        <v>733</v>
      </c>
      <c r="AS4" s="31" t="s">
        <v>734</v>
      </c>
      <c r="AT4" s="32" t="s">
        <v>90</v>
      </c>
      <c r="AU4" s="32" t="s">
        <v>580</v>
      </c>
      <c r="AV4" s="35">
        <v>1002</v>
      </c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6">
        <v>44927</v>
      </c>
      <c r="BJ4" s="36">
        <v>45291</v>
      </c>
      <c r="BK4" s="36">
        <v>45341</v>
      </c>
      <c r="BL4" s="32" t="s">
        <v>735</v>
      </c>
      <c r="BM4" s="37">
        <v>656000</v>
      </c>
      <c r="BN4" s="38">
        <v>150000</v>
      </c>
      <c r="BO4" s="38" t="str">
        <f t="shared" si="5"/>
        <v>150.000</v>
      </c>
      <c r="BP4" s="67">
        <f t="shared" si="6"/>
        <v>148800</v>
      </c>
      <c r="BQ4" s="67">
        <f t="shared" si="7"/>
        <v>148800</v>
      </c>
      <c r="BR4" s="56">
        <f t="shared" si="8"/>
        <v>145050</v>
      </c>
      <c r="BS4" s="56">
        <f t="shared" si="1"/>
        <v>145050</v>
      </c>
      <c r="BT4" s="55">
        <f t="shared" si="9"/>
        <v>142950</v>
      </c>
      <c r="BU4" s="55">
        <f t="shared" si="2"/>
        <v>142950</v>
      </c>
      <c r="BV4" s="61">
        <f t="shared" si="10"/>
        <v>141900</v>
      </c>
      <c r="BW4" s="61">
        <f t="shared" si="3"/>
        <v>141900</v>
      </c>
      <c r="BX4" s="37">
        <v>506000</v>
      </c>
      <c r="BY4" s="39">
        <v>0.22869999999999999</v>
      </c>
      <c r="BZ4" s="39">
        <v>0.77129999999999999</v>
      </c>
      <c r="CA4" s="37">
        <v>656000</v>
      </c>
    </row>
    <row r="5" spans="1:79" ht="30" customHeight="1" x14ac:dyDescent="0.25">
      <c r="A5" s="30" t="s">
        <v>1544</v>
      </c>
      <c r="B5" s="62">
        <v>535</v>
      </c>
      <c r="C5" s="62">
        <v>0</v>
      </c>
      <c r="D5" s="62">
        <v>15</v>
      </c>
      <c r="E5" s="62">
        <f>280*4</f>
        <v>1120</v>
      </c>
      <c r="F5" s="62">
        <v>15</v>
      </c>
      <c r="G5" s="62">
        <v>15</v>
      </c>
      <c r="H5" s="80">
        <f t="shared" si="0"/>
        <v>12</v>
      </c>
      <c r="I5" s="53" t="str">
        <f t="shared" si="4"/>
        <v>12,0</v>
      </c>
      <c r="J5" s="31" t="s">
        <v>1326</v>
      </c>
      <c r="K5" s="32" t="s">
        <v>70</v>
      </c>
      <c r="L5" s="32" t="s">
        <v>1328</v>
      </c>
      <c r="M5" s="33">
        <v>1174</v>
      </c>
      <c r="N5" s="31" t="s">
        <v>422</v>
      </c>
      <c r="O5" s="32">
        <v>51401</v>
      </c>
      <c r="P5" s="69" t="s">
        <v>1625</v>
      </c>
      <c r="Q5" s="32"/>
      <c r="R5" s="32">
        <v>0</v>
      </c>
      <c r="S5" s="32">
        <v>0</v>
      </c>
      <c r="T5" s="32" t="s">
        <v>1330</v>
      </c>
      <c r="U5" s="32" t="s">
        <v>212</v>
      </c>
      <c r="V5" s="32" t="s">
        <v>395</v>
      </c>
      <c r="W5" s="32" t="s">
        <v>1180</v>
      </c>
      <c r="X5" s="32" t="s">
        <v>1331</v>
      </c>
      <c r="Y5" s="32" t="s">
        <v>1332</v>
      </c>
      <c r="Z5" s="32" t="s">
        <v>161</v>
      </c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4"/>
      <c r="AL5" s="32"/>
      <c r="AM5" s="32"/>
      <c r="AN5" s="32"/>
      <c r="AO5" s="32"/>
      <c r="AP5" s="32"/>
      <c r="AQ5" s="32" t="s">
        <v>1326</v>
      </c>
      <c r="AR5" s="32" t="s">
        <v>1333</v>
      </c>
      <c r="AS5" s="31" t="s">
        <v>1334</v>
      </c>
      <c r="AT5" s="32" t="s">
        <v>90</v>
      </c>
      <c r="AU5" s="32" t="s">
        <v>1239</v>
      </c>
      <c r="AV5" s="35">
        <v>280</v>
      </c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6">
        <v>44927</v>
      </c>
      <c r="BJ5" s="36">
        <v>45291</v>
      </c>
      <c r="BK5" s="36">
        <v>45341</v>
      </c>
      <c r="BL5" s="32" t="s">
        <v>422</v>
      </c>
      <c r="BM5" s="37">
        <v>170000</v>
      </c>
      <c r="BN5" s="38">
        <v>50000</v>
      </c>
      <c r="BO5" s="38" t="str">
        <f t="shared" si="5"/>
        <v>50.000</v>
      </c>
      <c r="BP5" s="67">
        <f t="shared" si="6"/>
        <v>49600</v>
      </c>
      <c r="BQ5" s="67">
        <f t="shared" si="7"/>
        <v>49600</v>
      </c>
      <c r="BR5" s="56">
        <f t="shared" si="8"/>
        <v>48350</v>
      </c>
      <c r="BS5" s="56">
        <f t="shared" si="1"/>
        <v>48350</v>
      </c>
      <c r="BT5" s="55">
        <f t="shared" si="9"/>
        <v>47650</v>
      </c>
      <c r="BU5" s="55">
        <f t="shared" si="2"/>
        <v>47650</v>
      </c>
      <c r="BV5" s="61">
        <f t="shared" si="10"/>
        <v>47300</v>
      </c>
      <c r="BW5" s="61">
        <f t="shared" si="3"/>
        <v>47300</v>
      </c>
      <c r="BX5" s="37">
        <v>120000</v>
      </c>
      <c r="BY5" s="39">
        <v>0.29409999999999997</v>
      </c>
      <c r="BZ5" s="39">
        <v>0.70589999999999997</v>
      </c>
      <c r="CA5" s="37">
        <v>170000</v>
      </c>
    </row>
    <row r="6" spans="1:79" ht="30" customHeight="1" x14ac:dyDescent="0.25">
      <c r="A6" s="30" t="s">
        <v>1567</v>
      </c>
      <c r="B6" s="62">
        <v>559</v>
      </c>
      <c r="C6" s="62">
        <v>0</v>
      </c>
      <c r="D6" s="62">
        <v>15</v>
      </c>
      <c r="E6" s="62">
        <v>1200</v>
      </c>
      <c r="F6" s="62">
        <v>15</v>
      </c>
      <c r="G6" s="62">
        <v>15</v>
      </c>
      <c r="H6" s="80">
        <f t="shared" si="0"/>
        <v>12</v>
      </c>
      <c r="I6" s="53" t="str">
        <f t="shared" si="4"/>
        <v>12,0</v>
      </c>
      <c r="J6" s="31" t="s">
        <v>477</v>
      </c>
      <c r="K6" s="32" t="s">
        <v>70</v>
      </c>
      <c r="L6" s="32" t="s">
        <v>479</v>
      </c>
      <c r="M6" s="33" t="s">
        <v>480</v>
      </c>
      <c r="N6" s="31" t="s">
        <v>209</v>
      </c>
      <c r="O6" s="32">
        <v>46601</v>
      </c>
      <c r="P6" s="69" t="s">
        <v>1626</v>
      </c>
      <c r="Q6" s="32" t="s">
        <v>482</v>
      </c>
      <c r="R6" s="32">
        <v>0</v>
      </c>
      <c r="S6" s="32">
        <v>0</v>
      </c>
      <c r="T6" s="32" t="s">
        <v>483</v>
      </c>
      <c r="U6" s="32" t="s">
        <v>212</v>
      </c>
      <c r="V6" s="32" t="s">
        <v>484</v>
      </c>
      <c r="W6" s="32" t="s">
        <v>485</v>
      </c>
      <c r="X6" s="32" t="s">
        <v>486</v>
      </c>
      <c r="Y6" s="32" t="s">
        <v>487</v>
      </c>
      <c r="Z6" s="32" t="s">
        <v>488</v>
      </c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4"/>
      <c r="AL6" s="32"/>
      <c r="AM6" s="32"/>
      <c r="AN6" s="32"/>
      <c r="AO6" s="32"/>
      <c r="AP6" s="32"/>
      <c r="AQ6" s="32" t="s">
        <v>477</v>
      </c>
      <c r="AR6" s="32" t="s">
        <v>489</v>
      </c>
      <c r="AS6" s="31" t="s">
        <v>490</v>
      </c>
      <c r="AT6" s="32" t="s">
        <v>90</v>
      </c>
      <c r="AU6" s="32" t="s">
        <v>91</v>
      </c>
      <c r="AV6" s="35">
        <v>400</v>
      </c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6">
        <v>44927</v>
      </c>
      <c r="BJ6" s="36">
        <v>45291</v>
      </c>
      <c r="BK6" s="36">
        <v>45341</v>
      </c>
      <c r="BL6" s="32" t="s">
        <v>491</v>
      </c>
      <c r="BM6" s="37">
        <v>180000</v>
      </c>
      <c r="BN6" s="38">
        <v>53730</v>
      </c>
      <c r="BO6" s="38" t="str">
        <f t="shared" si="5"/>
        <v>53.730</v>
      </c>
      <c r="BP6" s="67">
        <f t="shared" si="6"/>
        <v>53300.159999999996</v>
      </c>
      <c r="BQ6" s="67">
        <f t="shared" si="7"/>
        <v>53300.159999999996</v>
      </c>
      <c r="BR6" s="56">
        <f t="shared" si="8"/>
        <v>51956.909999999996</v>
      </c>
      <c r="BS6" s="56">
        <f t="shared" si="1"/>
        <v>51956.909999999996</v>
      </c>
      <c r="BT6" s="55">
        <f t="shared" si="9"/>
        <v>51204.689999999995</v>
      </c>
      <c r="BU6" s="55">
        <f t="shared" si="2"/>
        <v>51204.689999999995</v>
      </c>
      <c r="BV6" s="61">
        <f t="shared" si="10"/>
        <v>50828.579999999994</v>
      </c>
      <c r="BW6" s="61">
        <f t="shared" si="3"/>
        <v>50828.579999999994</v>
      </c>
      <c r="BX6" s="37">
        <v>126270</v>
      </c>
      <c r="BY6" s="39">
        <v>0.29849999999999999</v>
      </c>
      <c r="BZ6" s="39">
        <v>0.70150000000000001</v>
      </c>
      <c r="CA6" s="37">
        <v>201000</v>
      </c>
    </row>
    <row r="7" spans="1:79" ht="30" customHeight="1" x14ac:dyDescent="0.25">
      <c r="A7" s="30" t="s">
        <v>840</v>
      </c>
      <c r="B7" s="62">
        <v>515</v>
      </c>
      <c r="C7" s="62">
        <v>7</v>
      </c>
      <c r="D7" s="62">
        <v>15</v>
      </c>
      <c r="E7" s="62">
        <f>350*3</f>
        <v>1050</v>
      </c>
      <c r="F7" s="62">
        <v>15</v>
      </c>
      <c r="G7" s="62">
        <v>0</v>
      </c>
      <c r="H7" s="80">
        <f t="shared" si="0"/>
        <v>11.9</v>
      </c>
      <c r="I7" s="53" t="str">
        <f t="shared" si="4"/>
        <v>11,9</v>
      </c>
      <c r="J7" s="31" t="s">
        <v>839</v>
      </c>
      <c r="K7" s="32" t="s">
        <v>70</v>
      </c>
      <c r="L7" s="32" t="s">
        <v>841</v>
      </c>
      <c r="M7" s="33" t="s">
        <v>842</v>
      </c>
      <c r="N7" s="31" t="s">
        <v>843</v>
      </c>
      <c r="O7" s="32">
        <v>46001</v>
      </c>
      <c r="P7" s="69" t="s">
        <v>1627</v>
      </c>
      <c r="Q7" s="32"/>
      <c r="R7" s="32">
        <v>0</v>
      </c>
      <c r="S7" s="32">
        <v>0</v>
      </c>
      <c r="T7" s="32" t="s">
        <v>845</v>
      </c>
      <c r="U7" s="32" t="s">
        <v>846</v>
      </c>
      <c r="V7" s="32" t="s">
        <v>847</v>
      </c>
      <c r="W7" s="32" t="s">
        <v>848</v>
      </c>
      <c r="X7" s="32" t="s">
        <v>849</v>
      </c>
      <c r="Y7" s="32" t="s">
        <v>850</v>
      </c>
      <c r="Z7" s="32" t="s">
        <v>851</v>
      </c>
      <c r="AA7" s="32"/>
      <c r="AB7" s="32"/>
      <c r="AC7" s="32"/>
      <c r="AD7" s="32"/>
      <c r="AE7" s="32"/>
      <c r="AF7" s="32"/>
      <c r="AG7" s="32" t="s">
        <v>846</v>
      </c>
      <c r="AH7" s="32" t="s">
        <v>847</v>
      </c>
      <c r="AI7" s="32" t="s">
        <v>848</v>
      </c>
      <c r="AJ7" s="32" t="s">
        <v>849</v>
      </c>
      <c r="AK7" s="34">
        <v>734571394</v>
      </c>
      <c r="AL7" s="32" t="s">
        <v>851</v>
      </c>
      <c r="AM7" s="32" t="s">
        <v>841</v>
      </c>
      <c r="AN7" s="32" t="s">
        <v>842</v>
      </c>
      <c r="AO7" s="32" t="s">
        <v>843</v>
      </c>
      <c r="AP7" s="32">
        <v>46001</v>
      </c>
      <c r="AQ7" s="32" t="s">
        <v>839</v>
      </c>
      <c r="AR7" s="32" t="s">
        <v>852</v>
      </c>
      <c r="AS7" s="31" t="s">
        <v>853</v>
      </c>
      <c r="AT7" s="32" t="s">
        <v>90</v>
      </c>
      <c r="AU7" s="32" t="s">
        <v>91</v>
      </c>
      <c r="AV7" s="35">
        <v>350</v>
      </c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6">
        <v>44927</v>
      </c>
      <c r="BJ7" s="36">
        <v>45291</v>
      </c>
      <c r="BK7" s="36">
        <v>45341</v>
      </c>
      <c r="BL7" s="32" t="s">
        <v>854</v>
      </c>
      <c r="BM7" s="37">
        <v>130000</v>
      </c>
      <c r="BN7" s="38">
        <v>38000</v>
      </c>
      <c r="BO7" s="38" t="str">
        <f t="shared" si="5"/>
        <v>38.000</v>
      </c>
      <c r="BP7" s="67">
        <f t="shared" si="6"/>
        <v>37696</v>
      </c>
      <c r="BQ7" s="67">
        <f t="shared" si="7"/>
        <v>37696</v>
      </c>
      <c r="BR7" s="56">
        <f t="shared" si="8"/>
        <v>36746</v>
      </c>
      <c r="BS7" s="56">
        <f t="shared" si="1"/>
        <v>36746</v>
      </c>
      <c r="BT7" s="55">
        <f t="shared" si="9"/>
        <v>36214</v>
      </c>
      <c r="BU7" s="55">
        <f t="shared" si="2"/>
        <v>36214</v>
      </c>
      <c r="BV7" s="61">
        <f t="shared" si="10"/>
        <v>35948</v>
      </c>
      <c r="BW7" s="61">
        <f t="shared" si="3"/>
        <v>35948</v>
      </c>
      <c r="BX7" s="37">
        <v>92000</v>
      </c>
      <c r="BY7" s="39">
        <v>0.2923</v>
      </c>
      <c r="BZ7" s="39">
        <v>0.7077</v>
      </c>
      <c r="CA7" s="37">
        <v>130000</v>
      </c>
    </row>
    <row r="8" spans="1:79" ht="30" customHeight="1" x14ac:dyDescent="0.25">
      <c r="A8" s="30" t="s">
        <v>1552</v>
      </c>
      <c r="B8" s="62">
        <v>542</v>
      </c>
      <c r="C8" s="62">
        <v>7</v>
      </c>
      <c r="D8" s="62">
        <v>15</v>
      </c>
      <c r="E8" s="62">
        <v>1275</v>
      </c>
      <c r="F8" s="62">
        <v>15</v>
      </c>
      <c r="G8" s="62">
        <v>0</v>
      </c>
      <c r="H8" s="80">
        <f t="shared" si="0"/>
        <v>11.9</v>
      </c>
      <c r="I8" s="53" t="str">
        <f t="shared" si="4"/>
        <v>11,9</v>
      </c>
      <c r="J8" s="31" t="s">
        <v>1492</v>
      </c>
      <c r="K8" s="32" t="s">
        <v>70</v>
      </c>
      <c r="L8" s="32" t="s">
        <v>1494</v>
      </c>
      <c r="M8" s="33">
        <v>2277</v>
      </c>
      <c r="N8" s="31" t="s">
        <v>460</v>
      </c>
      <c r="O8" s="32">
        <v>47001</v>
      </c>
      <c r="P8" s="69" t="s">
        <v>1628</v>
      </c>
      <c r="Q8" s="32"/>
      <c r="R8" s="32">
        <v>0</v>
      </c>
      <c r="S8" s="32">
        <v>0</v>
      </c>
      <c r="T8" s="32" t="s">
        <v>1496</v>
      </c>
      <c r="U8" s="32"/>
      <c r="V8" s="32" t="s">
        <v>440</v>
      </c>
      <c r="W8" s="32" t="s">
        <v>1497</v>
      </c>
      <c r="X8" s="32" t="s">
        <v>1498</v>
      </c>
      <c r="Y8" s="32" t="s">
        <v>1499</v>
      </c>
      <c r="Z8" s="32" t="s">
        <v>161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4"/>
      <c r="AL8" s="32"/>
      <c r="AM8" s="32"/>
      <c r="AN8" s="32"/>
      <c r="AO8" s="32"/>
      <c r="AP8" s="32"/>
      <c r="AQ8" s="32" t="s">
        <v>1492</v>
      </c>
      <c r="AR8" s="32" t="s">
        <v>1500</v>
      </c>
      <c r="AS8" s="31" t="s">
        <v>1501</v>
      </c>
      <c r="AT8" s="32" t="s">
        <v>1502</v>
      </c>
      <c r="AU8" s="32" t="s">
        <v>1306</v>
      </c>
      <c r="AV8" s="35">
        <v>425</v>
      </c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6">
        <v>44927</v>
      </c>
      <c r="BJ8" s="36">
        <v>45291</v>
      </c>
      <c r="BK8" s="36">
        <v>45341</v>
      </c>
      <c r="BL8" s="32" t="s">
        <v>1503</v>
      </c>
      <c r="BM8" s="37">
        <v>350000</v>
      </c>
      <c r="BN8" s="38">
        <v>95900</v>
      </c>
      <c r="BO8" s="38" t="str">
        <f t="shared" si="5"/>
        <v>95.900</v>
      </c>
      <c r="BP8" s="67">
        <f t="shared" si="6"/>
        <v>95132.800000000003</v>
      </c>
      <c r="BQ8" s="67">
        <f t="shared" si="7"/>
        <v>95132.800000000003</v>
      </c>
      <c r="BR8" s="56">
        <f t="shared" si="8"/>
        <v>92735.3</v>
      </c>
      <c r="BS8" s="56">
        <f t="shared" si="1"/>
        <v>92735.3</v>
      </c>
      <c r="BT8" s="55">
        <f t="shared" si="9"/>
        <v>91392.7</v>
      </c>
      <c r="BU8" s="55">
        <f t="shared" si="2"/>
        <v>91392.7</v>
      </c>
      <c r="BV8" s="61">
        <f t="shared" si="10"/>
        <v>90721.4</v>
      </c>
      <c r="BW8" s="61">
        <f t="shared" si="3"/>
        <v>90721.4</v>
      </c>
      <c r="BX8" s="37">
        <v>254100</v>
      </c>
      <c r="BY8" s="39">
        <v>0.27400000000000002</v>
      </c>
      <c r="BZ8" s="39">
        <v>0.72599999999999998</v>
      </c>
      <c r="CA8" s="37">
        <v>365000</v>
      </c>
    </row>
    <row r="9" spans="1:79" ht="30" customHeight="1" x14ac:dyDescent="0.25">
      <c r="A9" s="30" t="s">
        <v>1565</v>
      </c>
      <c r="B9" s="62">
        <v>522</v>
      </c>
      <c r="C9" s="62">
        <v>0</v>
      </c>
      <c r="D9" s="62">
        <v>15</v>
      </c>
      <c r="E9" s="62">
        <v>1010</v>
      </c>
      <c r="F9" s="62">
        <v>15</v>
      </c>
      <c r="G9" s="62">
        <v>7</v>
      </c>
      <c r="H9" s="80">
        <f t="shared" si="0"/>
        <v>11.2</v>
      </c>
      <c r="I9" s="53" t="str">
        <f t="shared" si="4"/>
        <v>11,2</v>
      </c>
      <c r="J9" s="31" t="s">
        <v>565</v>
      </c>
      <c r="K9" s="32" t="s">
        <v>70</v>
      </c>
      <c r="L9" s="32" t="s">
        <v>567</v>
      </c>
      <c r="M9" s="33">
        <v>18</v>
      </c>
      <c r="N9" s="31" t="s">
        <v>567</v>
      </c>
      <c r="O9" s="32">
        <v>46344</v>
      </c>
      <c r="P9" s="69" t="s">
        <v>1629</v>
      </c>
      <c r="Q9" s="32"/>
      <c r="R9" s="32">
        <v>0</v>
      </c>
      <c r="S9" s="32">
        <v>0</v>
      </c>
      <c r="T9" s="32" t="s">
        <v>570</v>
      </c>
      <c r="U9" s="32" t="s">
        <v>212</v>
      </c>
      <c r="V9" s="32" t="s">
        <v>572</v>
      </c>
      <c r="W9" s="32" t="s">
        <v>573</v>
      </c>
      <c r="X9" s="32" t="s">
        <v>574</v>
      </c>
      <c r="Y9" s="32" t="s">
        <v>575</v>
      </c>
      <c r="Z9" s="32" t="s">
        <v>576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4"/>
      <c r="AL9" s="32"/>
      <c r="AM9" s="32" t="s">
        <v>577</v>
      </c>
      <c r="AN9" s="32">
        <v>902</v>
      </c>
      <c r="AO9" s="32" t="s">
        <v>193</v>
      </c>
      <c r="AP9" s="32">
        <v>51101</v>
      </c>
      <c r="AQ9" s="32" t="s">
        <v>565</v>
      </c>
      <c r="AR9" s="32" t="s">
        <v>578</v>
      </c>
      <c r="AS9" s="31" t="s">
        <v>579</v>
      </c>
      <c r="AT9" s="32" t="s">
        <v>90</v>
      </c>
      <c r="AU9" s="32" t="s">
        <v>580</v>
      </c>
      <c r="AV9" s="35">
        <v>1010</v>
      </c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6">
        <v>44927</v>
      </c>
      <c r="BJ9" s="36">
        <v>45291</v>
      </c>
      <c r="BK9" s="36">
        <v>45341</v>
      </c>
      <c r="BL9" s="32" t="s">
        <v>93</v>
      </c>
      <c r="BM9" s="37">
        <v>510000</v>
      </c>
      <c r="BN9" s="38">
        <v>150000</v>
      </c>
      <c r="BO9" s="38" t="str">
        <f t="shared" si="5"/>
        <v>150.000</v>
      </c>
      <c r="BP9" s="67">
        <f t="shared" si="6"/>
        <v>148800</v>
      </c>
      <c r="BQ9" s="67">
        <f t="shared" si="7"/>
        <v>148800</v>
      </c>
      <c r="BR9" s="56">
        <f t="shared" si="8"/>
        <v>145050</v>
      </c>
      <c r="BS9" s="56">
        <f t="shared" si="1"/>
        <v>145050</v>
      </c>
      <c r="BT9" s="55">
        <f t="shared" si="9"/>
        <v>142950</v>
      </c>
      <c r="BU9" s="55">
        <f t="shared" si="2"/>
        <v>142950</v>
      </c>
      <c r="BV9" s="61">
        <f t="shared" si="10"/>
        <v>141900</v>
      </c>
      <c r="BW9" s="61">
        <f t="shared" si="3"/>
        <v>141900</v>
      </c>
      <c r="BX9" s="37">
        <v>360000</v>
      </c>
      <c r="BY9" s="39">
        <v>0.29409999999999997</v>
      </c>
      <c r="BZ9" s="39">
        <v>0.70589999999999997</v>
      </c>
      <c r="CA9" s="37">
        <v>510000</v>
      </c>
    </row>
    <row r="10" spans="1:79" ht="30" customHeight="1" x14ac:dyDescent="0.25">
      <c r="A10" s="30" t="s">
        <v>1563</v>
      </c>
      <c r="B10" s="62">
        <v>533</v>
      </c>
      <c r="C10" s="62">
        <v>0</v>
      </c>
      <c r="D10" s="62">
        <v>15</v>
      </c>
      <c r="E10" s="62">
        <v>2400</v>
      </c>
      <c r="F10" s="62">
        <v>15</v>
      </c>
      <c r="G10" s="62">
        <v>7</v>
      </c>
      <c r="H10" s="80">
        <f t="shared" si="0"/>
        <v>11.2</v>
      </c>
      <c r="I10" s="53" t="str">
        <f t="shared" si="4"/>
        <v>11,2</v>
      </c>
      <c r="J10" s="31" t="s">
        <v>584</v>
      </c>
      <c r="K10" s="32" t="s">
        <v>70</v>
      </c>
      <c r="L10" s="32" t="s">
        <v>586</v>
      </c>
      <c r="M10" s="33" t="s">
        <v>587</v>
      </c>
      <c r="N10" s="31" t="s">
        <v>209</v>
      </c>
      <c r="O10" s="32">
        <v>46606</v>
      </c>
      <c r="P10" s="69" t="s">
        <v>1630</v>
      </c>
      <c r="Q10" s="32"/>
      <c r="R10" s="32">
        <v>0</v>
      </c>
      <c r="S10" s="32">
        <v>0</v>
      </c>
      <c r="T10" s="32" t="s">
        <v>589</v>
      </c>
      <c r="U10" s="32"/>
      <c r="V10" s="32" t="s">
        <v>590</v>
      </c>
      <c r="W10" s="32" t="s">
        <v>455</v>
      </c>
      <c r="X10" s="32" t="s">
        <v>591</v>
      </c>
      <c r="Y10" s="32" t="s">
        <v>592</v>
      </c>
      <c r="Z10" s="32" t="s">
        <v>304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4"/>
      <c r="AL10" s="32"/>
      <c r="AM10" s="32"/>
      <c r="AN10" s="32"/>
      <c r="AO10" s="32"/>
      <c r="AP10" s="32"/>
      <c r="AQ10" s="32" t="s">
        <v>584</v>
      </c>
      <c r="AR10" s="32" t="s">
        <v>593</v>
      </c>
      <c r="AS10" s="31" t="s">
        <v>594</v>
      </c>
      <c r="AT10" s="32" t="s">
        <v>90</v>
      </c>
      <c r="AU10" s="32" t="s">
        <v>580</v>
      </c>
      <c r="AV10" s="35">
        <v>800</v>
      </c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6">
        <v>44927</v>
      </c>
      <c r="BJ10" s="36">
        <v>45199</v>
      </c>
      <c r="BK10" s="36">
        <v>45249</v>
      </c>
      <c r="BL10" s="32" t="s">
        <v>209</v>
      </c>
      <c r="BM10" s="37">
        <v>396000</v>
      </c>
      <c r="BN10" s="38">
        <v>95515</v>
      </c>
      <c r="BO10" s="38" t="str">
        <f t="shared" si="5"/>
        <v>95.515</v>
      </c>
      <c r="BP10" s="67">
        <f t="shared" si="6"/>
        <v>94750.88</v>
      </c>
      <c r="BQ10" s="67">
        <f t="shared" si="7"/>
        <v>94750.88</v>
      </c>
      <c r="BR10" s="56">
        <f t="shared" si="8"/>
        <v>92363.00499999999</v>
      </c>
      <c r="BS10" s="56">
        <f t="shared" si="1"/>
        <v>92363.00499999999</v>
      </c>
      <c r="BT10" s="55">
        <f t="shared" si="9"/>
        <v>91025.794999999998</v>
      </c>
      <c r="BU10" s="55">
        <f t="shared" si="2"/>
        <v>91025.794999999998</v>
      </c>
      <c r="BV10" s="61">
        <f t="shared" si="10"/>
        <v>90357.19</v>
      </c>
      <c r="BW10" s="61">
        <f t="shared" si="3"/>
        <v>90357.19</v>
      </c>
      <c r="BX10" s="37">
        <v>300485</v>
      </c>
      <c r="BY10" s="39">
        <v>0.2412</v>
      </c>
      <c r="BZ10" s="39">
        <v>0.75880000000000003</v>
      </c>
      <c r="CA10" s="37">
        <v>456000</v>
      </c>
    </row>
    <row r="11" spans="1:79" ht="30" customHeight="1" x14ac:dyDescent="0.25">
      <c r="A11" s="30" t="s">
        <v>1035</v>
      </c>
      <c r="B11" s="62">
        <v>540</v>
      </c>
      <c r="C11" s="62">
        <v>0</v>
      </c>
      <c r="D11" s="62">
        <v>15</v>
      </c>
      <c r="E11" s="62">
        <v>808</v>
      </c>
      <c r="F11" s="62">
        <v>13</v>
      </c>
      <c r="G11" s="62">
        <v>15</v>
      </c>
      <c r="H11" s="80">
        <f t="shared" si="0"/>
        <v>11</v>
      </c>
      <c r="I11" s="53" t="str">
        <f t="shared" si="4"/>
        <v>11,0</v>
      </c>
      <c r="J11" s="31" t="s">
        <v>1034</v>
      </c>
      <c r="K11" s="32" t="s">
        <v>70</v>
      </c>
      <c r="L11" s="32" t="s">
        <v>921</v>
      </c>
      <c r="M11" s="33" t="s">
        <v>1036</v>
      </c>
      <c r="N11" s="31" t="s">
        <v>93</v>
      </c>
      <c r="O11" s="32">
        <v>46001</v>
      </c>
      <c r="P11" s="69" t="s">
        <v>1631</v>
      </c>
      <c r="Q11" s="32"/>
      <c r="R11" s="32">
        <v>0</v>
      </c>
      <c r="S11" s="32">
        <v>0</v>
      </c>
      <c r="T11" s="32" t="s">
        <v>1038</v>
      </c>
      <c r="U11" s="32"/>
      <c r="V11" s="32" t="s">
        <v>1039</v>
      </c>
      <c r="W11" s="32" t="s">
        <v>1040</v>
      </c>
      <c r="X11" s="32" t="s">
        <v>1041</v>
      </c>
      <c r="Y11" s="32" t="s">
        <v>1042</v>
      </c>
      <c r="Z11" s="32" t="s">
        <v>971</v>
      </c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4"/>
      <c r="AL11" s="32"/>
      <c r="AM11" s="32" t="s">
        <v>1043</v>
      </c>
      <c r="AN11" s="32" t="s">
        <v>1044</v>
      </c>
      <c r="AO11" s="32" t="s">
        <v>93</v>
      </c>
      <c r="AP11" s="32">
        <v>46001</v>
      </c>
      <c r="AQ11" s="32" t="s">
        <v>1034</v>
      </c>
      <c r="AR11" s="32" t="s">
        <v>1045</v>
      </c>
      <c r="AS11" s="31" t="s">
        <v>1046</v>
      </c>
      <c r="AT11" s="32" t="s">
        <v>1047</v>
      </c>
      <c r="AU11" s="32" t="s">
        <v>1018</v>
      </c>
      <c r="AV11" s="35">
        <v>4</v>
      </c>
      <c r="AW11" s="32" t="s">
        <v>90</v>
      </c>
      <c r="AX11" s="32" t="s">
        <v>91</v>
      </c>
      <c r="AY11" s="32">
        <v>202</v>
      </c>
      <c r="AZ11" s="32"/>
      <c r="BA11" s="32"/>
      <c r="BB11" s="32"/>
      <c r="BC11" s="32"/>
      <c r="BD11" s="32"/>
      <c r="BE11" s="32"/>
      <c r="BF11" s="32"/>
      <c r="BG11" s="32"/>
      <c r="BH11" s="32"/>
      <c r="BI11" s="36">
        <v>45159</v>
      </c>
      <c r="BJ11" s="36">
        <v>45162</v>
      </c>
      <c r="BK11" s="36">
        <v>45212</v>
      </c>
      <c r="BL11" s="32" t="s">
        <v>93</v>
      </c>
      <c r="BM11" s="37">
        <v>1121000</v>
      </c>
      <c r="BN11" s="38">
        <v>150000</v>
      </c>
      <c r="BO11" s="38" t="str">
        <f t="shared" si="5"/>
        <v>150.000</v>
      </c>
      <c r="BP11" s="67">
        <f t="shared" si="6"/>
        <v>148800</v>
      </c>
      <c r="BQ11" s="67">
        <f t="shared" si="7"/>
        <v>148800</v>
      </c>
      <c r="BR11" s="56">
        <f t="shared" si="8"/>
        <v>145050</v>
      </c>
      <c r="BS11" s="56">
        <f t="shared" si="1"/>
        <v>145050</v>
      </c>
      <c r="BT11" s="55">
        <f t="shared" si="9"/>
        <v>142950</v>
      </c>
      <c r="BU11" s="55">
        <f t="shared" si="2"/>
        <v>142950</v>
      </c>
      <c r="BV11" s="61">
        <f t="shared" si="10"/>
        <v>141900</v>
      </c>
      <c r="BW11" s="61">
        <f t="shared" si="3"/>
        <v>141900</v>
      </c>
      <c r="BX11" s="37">
        <v>971000</v>
      </c>
      <c r="BY11" s="39">
        <v>0.1338</v>
      </c>
      <c r="BZ11" s="39">
        <v>0.86619999999999997</v>
      </c>
      <c r="CA11" s="37">
        <v>1121000</v>
      </c>
    </row>
    <row r="12" spans="1:79" ht="30" customHeight="1" x14ac:dyDescent="0.25">
      <c r="A12" s="30" t="s">
        <v>890</v>
      </c>
      <c r="B12" s="62">
        <v>517</v>
      </c>
      <c r="C12" s="62">
        <v>7</v>
      </c>
      <c r="D12" s="62">
        <v>7</v>
      </c>
      <c r="E12" s="62">
        <v>880</v>
      </c>
      <c r="F12" s="62">
        <v>13</v>
      </c>
      <c r="G12" s="62">
        <v>15</v>
      </c>
      <c r="H12" s="80">
        <f t="shared" si="0"/>
        <v>10.8</v>
      </c>
      <c r="I12" s="53" t="str">
        <f t="shared" si="4"/>
        <v>10,8</v>
      </c>
      <c r="J12" s="31" t="s">
        <v>889</v>
      </c>
      <c r="K12" s="32" t="s">
        <v>70</v>
      </c>
      <c r="L12" s="32" t="s">
        <v>891</v>
      </c>
      <c r="M12" s="33">
        <v>985</v>
      </c>
      <c r="N12" s="31" t="s">
        <v>422</v>
      </c>
      <c r="O12" s="32">
        <v>51401</v>
      </c>
      <c r="P12" s="69" t="s">
        <v>1632</v>
      </c>
      <c r="Q12" s="32"/>
      <c r="R12" s="32">
        <v>0</v>
      </c>
      <c r="S12" s="32">
        <v>0</v>
      </c>
      <c r="T12" s="32" t="s">
        <v>893</v>
      </c>
      <c r="U12" s="32" t="s">
        <v>212</v>
      </c>
      <c r="V12" s="32" t="s">
        <v>83</v>
      </c>
      <c r="W12" s="32" t="s">
        <v>894</v>
      </c>
      <c r="X12" s="32" t="s">
        <v>895</v>
      </c>
      <c r="Y12" s="32" t="s">
        <v>896</v>
      </c>
      <c r="Z12" s="32" t="s">
        <v>805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4"/>
      <c r="AL12" s="32"/>
      <c r="AM12" s="32"/>
      <c r="AN12" s="32"/>
      <c r="AO12" s="32"/>
      <c r="AP12" s="32"/>
      <c r="AQ12" s="32" t="s">
        <v>889</v>
      </c>
      <c r="AR12" s="32" t="s">
        <v>897</v>
      </c>
      <c r="AS12" s="31" t="s">
        <v>898</v>
      </c>
      <c r="AT12" s="32" t="s">
        <v>116</v>
      </c>
      <c r="AU12" s="32" t="s">
        <v>91</v>
      </c>
      <c r="AV12" s="35">
        <v>220</v>
      </c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6">
        <v>44927</v>
      </c>
      <c r="BJ12" s="36">
        <v>45291</v>
      </c>
      <c r="BK12" s="36">
        <v>45341</v>
      </c>
      <c r="BL12" s="32" t="s">
        <v>899</v>
      </c>
      <c r="BM12" s="37">
        <v>65000</v>
      </c>
      <c r="BN12" s="38">
        <v>30000</v>
      </c>
      <c r="BO12" s="38" t="str">
        <f t="shared" si="5"/>
        <v>30.000</v>
      </c>
      <c r="BP12" s="67">
        <f t="shared" si="6"/>
        <v>29760</v>
      </c>
      <c r="BQ12" s="67">
        <f t="shared" si="7"/>
        <v>30000</v>
      </c>
      <c r="BR12" s="56">
        <f t="shared" si="8"/>
        <v>29010</v>
      </c>
      <c r="BS12" s="56">
        <f t="shared" si="1"/>
        <v>30000</v>
      </c>
      <c r="BT12" s="55">
        <f t="shared" si="9"/>
        <v>28590</v>
      </c>
      <c r="BU12" s="55">
        <f t="shared" si="2"/>
        <v>30000</v>
      </c>
      <c r="BV12" s="61">
        <f t="shared" si="10"/>
        <v>28380</v>
      </c>
      <c r="BW12" s="61">
        <f t="shared" si="3"/>
        <v>30000</v>
      </c>
      <c r="BX12" s="37">
        <v>35000</v>
      </c>
      <c r="BY12" s="39">
        <v>0.46150000000000002</v>
      </c>
      <c r="BZ12" s="39">
        <v>0.53849999999999998</v>
      </c>
      <c r="CA12" s="37">
        <v>65000</v>
      </c>
    </row>
    <row r="13" spans="1:79" ht="30" customHeight="1" x14ac:dyDescent="0.25">
      <c r="A13" s="30" t="s">
        <v>1199</v>
      </c>
      <c r="B13" s="62">
        <v>550</v>
      </c>
      <c r="C13" s="62">
        <v>0</v>
      </c>
      <c r="D13" s="62">
        <v>15</v>
      </c>
      <c r="E13" s="62">
        <f>340*3</f>
        <v>1020</v>
      </c>
      <c r="F13" s="62">
        <v>15</v>
      </c>
      <c r="G13" s="62">
        <v>0</v>
      </c>
      <c r="H13" s="80">
        <f t="shared" si="0"/>
        <v>10.5</v>
      </c>
      <c r="I13" s="53" t="str">
        <f t="shared" si="4"/>
        <v>10,5</v>
      </c>
      <c r="J13" s="31" t="s">
        <v>1198</v>
      </c>
      <c r="K13" s="32" t="s">
        <v>70</v>
      </c>
      <c r="L13" s="32" t="s">
        <v>1200</v>
      </c>
      <c r="M13" s="33" t="s">
        <v>1201</v>
      </c>
      <c r="N13" s="31" t="s">
        <v>1202</v>
      </c>
      <c r="O13" s="32">
        <v>46006</v>
      </c>
      <c r="P13" s="69" t="s">
        <v>1633</v>
      </c>
      <c r="Q13" s="32"/>
      <c r="R13" s="32">
        <v>0</v>
      </c>
      <c r="S13" s="32">
        <v>0</v>
      </c>
      <c r="T13" s="32" t="s">
        <v>1204</v>
      </c>
      <c r="U13" s="32" t="s">
        <v>133</v>
      </c>
      <c r="V13" s="32" t="s">
        <v>1205</v>
      </c>
      <c r="W13" s="32" t="s">
        <v>1206</v>
      </c>
      <c r="X13" s="32" t="s">
        <v>1207</v>
      </c>
      <c r="Y13" s="32" t="s">
        <v>1208</v>
      </c>
      <c r="Z13" s="32" t="s">
        <v>161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4"/>
      <c r="AL13" s="32"/>
      <c r="AM13" s="32"/>
      <c r="AN13" s="32"/>
      <c r="AO13" s="32"/>
      <c r="AP13" s="32"/>
      <c r="AQ13" s="32" t="s">
        <v>1198</v>
      </c>
      <c r="AR13" s="32" t="s">
        <v>1209</v>
      </c>
      <c r="AS13" s="31" t="s">
        <v>1210</v>
      </c>
      <c r="AT13" s="32" t="s">
        <v>90</v>
      </c>
      <c r="AU13" s="32" t="s">
        <v>91</v>
      </c>
      <c r="AV13" s="35">
        <v>340</v>
      </c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6">
        <v>44927</v>
      </c>
      <c r="BJ13" s="36">
        <v>45291</v>
      </c>
      <c r="BK13" s="36">
        <v>45341</v>
      </c>
      <c r="BL13" s="32" t="s">
        <v>93</v>
      </c>
      <c r="BM13" s="37">
        <v>480000</v>
      </c>
      <c r="BN13" s="38">
        <v>142000</v>
      </c>
      <c r="BO13" s="38" t="str">
        <f t="shared" si="5"/>
        <v>142.000</v>
      </c>
      <c r="BP13" s="67">
        <f t="shared" si="6"/>
        <v>140864</v>
      </c>
      <c r="BQ13" s="67">
        <f t="shared" si="7"/>
        <v>140864</v>
      </c>
      <c r="BR13" s="56">
        <f t="shared" si="8"/>
        <v>137314</v>
      </c>
      <c r="BS13" s="56">
        <f t="shared" si="1"/>
        <v>137314</v>
      </c>
      <c r="BT13" s="55">
        <f t="shared" si="9"/>
        <v>135326</v>
      </c>
      <c r="BU13" s="55">
        <f t="shared" si="2"/>
        <v>135326</v>
      </c>
      <c r="BV13" s="61">
        <f t="shared" si="10"/>
        <v>134332</v>
      </c>
      <c r="BW13" s="61">
        <f t="shared" si="3"/>
        <v>134332</v>
      </c>
      <c r="BX13" s="37">
        <v>338000</v>
      </c>
      <c r="BY13" s="39">
        <v>0.29580000000000001</v>
      </c>
      <c r="BZ13" s="39">
        <v>0.70420000000000005</v>
      </c>
      <c r="CA13" s="37">
        <v>480000</v>
      </c>
    </row>
    <row r="14" spans="1:79" ht="30" customHeight="1" x14ac:dyDescent="0.25">
      <c r="A14" s="30" t="s">
        <v>755</v>
      </c>
      <c r="B14" s="62">
        <v>552</v>
      </c>
      <c r="C14" s="62">
        <v>0</v>
      </c>
      <c r="D14" s="62">
        <v>15</v>
      </c>
      <c r="E14" s="62">
        <v>1040</v>
      </c>
      <c r="F14" s="62">
        <v>15</v>
      </c>
      <c r="G14" s="62">
        <v>0</v>
      </c>
      <c r="H14" s="80">
        <f t="shared" si="0"/>
        <v>10.5</v>
      </c>
      <c r="I14" s="53" t="str">
        <f t="shared" si="4"/>
        <v>10,5</v>
      </c>
      <c r="J14" s="31" t="s">
        <v>754</v>
      </c>
      <c r="K14" s="32" t="s">
        <v>70</v>
      </c>
      <c r="L14" s="32" t="s">
        <v>756</v>
      </c>
      <c r="M14" s="33">
        <v>3331</v>
      </c>
      <c r="N14" s="31" t="s">
        <v>460</v>
      </c>
      <c r="O14" s="32">
        <v>47001</v>
      </c>
      <c r="P14" s="69" t="s">
        <v>1634</v>
      </c>
      <c r="Q14" s="32"/>
      <c r="R14" s="32">
        <v>0</v>
      </c>
      <c r="S14" s="32">
        <v>0</v>
      </c>
      <c r="T14" s="32" t="s">
        <v>758</v>
      </c>
      <c r="U14" s="32"/>
      <c r="V14" s="32" t="s">
        <v>759</v>
      </c>
      <c r="W14" s="32" t="s">
        <v>760</v>
      </c>
      <c r="X14" s="32" t="s">
        <v>761</v>
      </c>
      <c r="Y14" s="32" t="s">
        <v>762</v>
      </c>
      <c r="Z14" s="32" t="s">
        <v>763</v>
      </c>
      <c r="AA14" s="32"/>
      <c r="AB14" s="32" t="s">
        <v>759</v>
      </c>
      <c r="AC14" s="32" t="s">
        <v>764</v>
      </c>
      <c r="AD14" s="32" t="s">
        <v>765</v>
      </c>
      <c r="AE14" s="32" t="s">
        <v>766</v>
      </c>
      <c r="AF14" s="32" t="s">
        <v>304</v>
      </c>
      <c r="AG14" s="32"/>
      <c r="AH14" s="32"/>
      <c r="AI14" s="32"/>
      <c r="AJ14" s="32"/>
      <c r="AK14" s="34"/>
      <c r="AL14" s="32"/>
      <c r="AM14" s="32"/>
      <c r="AN14" s="32"/>
      <c r="AO14" s="32"/>
      <c r="AP14" s="32"/>
      <c r="AQ14" s="32" t="s">
        <v>754</v>
      </c>
      <c r="AR14" s="32" t="s">
        <v>767</v>
      </c>
      <c r="AS14" s="31" t="s">
        <v>768</v>
      </c>
      <c r="AT14" s="32" t="s">
        <v>90</v>
      </c>
      <c r="AU14" s="32" t="s">
        <v>91</v>
      </c>
      <c r="AV14" s="35">
        <v>260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6">
        <v>45072</v>
      </c>
      <c r="BJ14" s="36">
        <v>45074</v>
      </c>
      <c r="BK14" s="36">
        <v>45124</v>
      </c>
      <c r="BL14" s="32" t="s">
        <v>460</v>
      </c>
      <c r="BM14" s="37">
        <v>222000</v>
      </c>
      <c r="BN14" s="38">
        <v>66422</v>
      </c>
      <c r="BO14" s="38" t="str">
        <f t="shared" si="5"/>
        <v>66.422</v>
      </c>
      <c r="BP14" s="67">
        <f t="shared" si="6"/>
        <v>65890.623999999996</v>
      </c>
      <c r="BQ14" s="67">
        <f t="shared" si="7"/>
        <v>65890.623999999996</v>
      </c>
      <c r="BR14" s="56">
        <f t="shared" si="8"/>
        <v>64230.074000000001</v>
      </c>
      <c r="BS14" s="56">
        <f t="shared" si="1"/>
        <v>64230.074000000001</v>
      </c>
      <c r="BT14" s="55">
        <f t="shared" si="9"/>
        <v>63300.165999999997</v>
      </c>
      <c r="BU14" s="55">
        <f t="shared" si="2"/>
        <v>63300.165999999997</v>
      </c>
      <c r="BV14" s="61">
        <f t="shared" si="10"/>
        <v>62835.212</v>
      </c>
      <c r="BW14" s="61">
        <f t="shared" si="3"/>
        <v>62835.212</v>
      </c>
      <c r="BX14" s="37">
        <v>155578</v>
      </c>
      <c r="BY14" s="39">
        <v>0.29920000000000002</v>
      </c>
      <c r="BZ14" s="39">
        <v>0.70079999999999998</v>
      </c>
      <c r="CA14" s="37">
        <v>264000</v>
      </c>
    </row>
    <row r="15" spans="1:79" ht="30" customHeight="1" x14ac:dyDescent="0.25">
      <c r="A15" s="30" t="s">
        <v>1215</v>
      </c>
      <c r="B15" s="62">
        <v>544</v>
      </c>
      <c r="C15" s="62">
        <v>0</v>
      </c>
      <c r="D15" s="62">
        <v>7</v>
      </c>
      <c r="E15" s="62">
        <f>510*3</f>
        <v>1530</v>
      </c>
      <c r="F15" s="62">
        <v>15</v>
      </c>
      <c r="G15" s="62">
        <v>15</v>
      </c>
      <c r="H15" s="80">
        <f t="shared" si="0"/>
        <v>10.4</v>
      </c>
      <c r="I15" s="53" t="str">
        <f t="shared" si="4"/>
        <v>10,4</v>
      </c>
      <c r="J15" s="31" t="s">
        <v>1214</v>
      </c>
      <c r="K15" s="32" t="s">
        <v>70</v>
      </c>
      <c r="L15" s="32" t="s">
        <v>1216</v>
      </c>
      <c r="M15" s="33">
        <v>12</v>
      </c>
      <c r="N15" s="31" t="s">
        <v>422</v>
      </c>
      <c r="O15" s="32">
        <v>51401</v>
      </c>
      <c r="P15" s="69" t="s">
        <v>1635</v>
      </c>
      <c r="Q15" s="32"/>
      <c r="R15" s="32">
        <v>0</v>
      </c>
      <c r="S15" s="32">
        <v>0</v>
      </c>
      <c r="T15" s="32" t="s">
        <v>1218</v>
      </c>
      <c r="U15" s="32" t="s">
        <v>278</v>
      </c>
      <c r="V15" s="32" t="s">
        <v>701</v>
      </c>
      <c r="W15" s="32" t="s">
        <v>1219</v>
      </c>
      <c r="X15" s="32" t="s">
        <v>1220</v>
      </c>
      <c r="Y15" s="32" t="s">
        <v>1221</v>
      </c>
      <c r="Z15" s="32" t="s">
        <v>383</v>
      </c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4"/>
      <c r="AL15" s="32"/>
      <c r="AM15" s="32"/>
      <c r="AN15" s="32"/>
      <c r="AO15" s="32"/>
      <c r="AP15" s="32"/>
      <c r="AQ15" s="32" t="s">
        <v>1214</v>
      </c>
      <c r="AR15" s="32" t="s">
        <v>1222</v>
      </c>
      <c r="AS15" s="31" t="s">
        <v>1223</v>
      </c>
      <c r="AT15" s="32" t="s">
        <v>90</v>
      </c>
      <c r="AU15" s="32" t="s">
        <v>91</v>
      </c>
      <c r="AV15" s="35">
        <v>510</v>
      </c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6">
        <v>44958</v>
      </c>
      <c r="BJ15" s="36">
        <v>45260</v>
      </c>
      <c r="BK15" s="36">
        <v>45310</v>
      </c>
      <c r="BL15" s="32" t="s">
        <v>422</v>
      </c>
      <c r="BM15" s="37">
        <v>102000</v>
      </c>
      <c r="BN15" s="38">
        <v>48000</v>
      </c>
      <c r="BO15" s="38" t="str">
        <f t="shared" si="5"/>
        <v>48.000</v>
      </c>
      <c r="BP15" s="67">
        <f t="shared" si="6"/>
        <v>47616</v>
      </c>
      <c r="BQ15" s="67">
        <f t="shared" si="7"/>
        <v>47616</v>
      </c>
      <c r="BR15" s="56">
        <f t="shared" si="8"/>
        <v>46416</v>
      </c>
      <c r="BS15" s="56">
        <f t="shared" si="1"/>
        <v>46416</v>
      </c>
      <c r="BT15" s="55">
        <f t="shared" si="9"/>
        <v>45744</v>
      </c>
      <c r="BU15" s="55">
        <f t="shared" si="2"/>
        <v>45744</v>
      </c>
      <c r="BV15" s="61">
        <f t="shared" si="10"/>
        <v>45408</v>
      </c>
      <c r="BW15" s="61">
        <f t="shared" si="3"/>
        <v>45408</v>
      </c>
      <c r="BX15" s="37">
        <v>54000</v>
      </c>
      <c r="BY15" s="39">
        <v>0.47060000000000002</v>
      </c>
      <c r="BZ15" s="39">
        <v>0.52939999999999998</v>
      </c>
      <c r="CA15" s="37">
        <v>102000</v>
      </c>
    </row>
    <row r="16" spans="1:79" ht="30" customHeight="1" x14ac:dyDescent="0.25">
      <c r="A16" s="30" t="s">
        <v>950</v>
      </c>
      <c r="B16" s="62">
        <v>569</v>
      </c>
      <c r="C16" s="62">
        <v>7</v>
      </c>
      <c r="D16" s="62">
        <v>0</v>
      </c>
      <c r="E16" s="62">
        <v>1500</v>
      </c>
      <c r="F16" s="62">
        <v>15</v>
      </c>
      <c r="G16" s="62">
        <v>15</v>
      </c>
      <c r="H16" s="80">
        <f t="shared" si="0"/>
        <v>10.4</v>
      </c>
      <c r="I16" s="53" t="str">
        <f t="shared" si="4"/>
        <v>10,4</v>
      </c>
      <c r="J16" s="31" t="s">
        <v>949</v>
      </c>
      <c r="K16" s="32" t="s">
        <v>70</v>
      </c>
      <c r="L16" s="32" t="s">
        <v>951</v>
      </c>
      <c r="M16" s="33">
        <v>387</v>
      </c>
      <c r="N16" s="31" t="s">
        <v>354</v>
      </c>
      <c r="O16" s="32">
        <v>47301</v>
      </c>
      <c r="P16" s="69" t="s">
        <v>1636</v>
      </c>
      <c r="Q16" s="32"/>
      <c r="R16" s="32">
        <v>0</v>
      </c>
      <c r="S16" s="32">
        <v>0</v>
      </c>
      <c r="T16" s="32" t="s">
        <v>953</v>
      </c>
      <c r="U16" s="32"/>
      <c r="V16" s="32" t="s">
        <v>285</v>
      </c>
      <c r="W16" s="32" t="s">
        <v>954</v>
      </c>
      <c r="X16" s="32" t="s">
        <v>955</v>
      </c>
      <c r="Y16" s="32" t="s">
        <v>956</v>
      </c>
      <c r="Z16" s="32" t="s">
        <v>161</v>
      </c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4"/>
      <c r="AL16" s="32"/>
      <c r="AM16" s="32"/>
      <c r="AN16" s="32"/>
      <c r="AO16" s="32"/>
      <c r="AP16" s="32"/>
      <c r="AQ16" s="32" t="s">
        <v>949</v>
      </c>
      <c r="AR16" s="32" t="s">
        <v>957</v>
      </c>
      <c r="AS16" s="31" t="s">
        <v>958</v>
      </c>
      <c r="AT16" s="32" t="s">
        <v>116</v>
      </c>
      <c r="AU16" s="32" t="s">
        <v>91</v>
      </c>
      <c r="AV16" s="35">
        <v>500</v>
      </c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6">
        <v>44927</v>
      </c>
      <c r="BJ16" s="36">
        <v>45291</v>
      </c>
      <c r="BK16" s="36">
        <v>45341</v>
      </c>
      <c r="BL16" s="32" t="s">
        <v>959</v>
      </c>
      <c r="BM16" s="37">
        <v>70000</v>
      </c>
      <c r="BN16" s="38">
        <v>45000</v>
      </c>
      <c r="BO16" s="38" t="str">
        <f t="shared" si="5"/>
        <v>45.000</v>
      </c>
      <c r="BP16" s="67">
        <f t="shared" si="6"/>
        <v>44640</v>
      </c>
      <c r="BQ16" s="67">
        <f t="shared" si="7"/>
        <v>44640</v>
      </c>
      <c r="BR16" s="56">
        <f t="shared" si="8"/>
        <v>43515</v>
      </c>
      <c r="BS16" s="56">
        <f t="shared" si="1"/>
        <v>43515</v>
      </c>
      <c r="BT16" s="55">
        <f t="shared" si="9"/>
        <v>42885</v>
      </c>
      <c r="BU16" s="55">
        <f t="shared" si="2"/>
        <v>42885</v>
      </c>
      <c r="BV16" s="61">
        <f t="shared" si="10"/>
        <v>42570</v>
      </c>
      <c r="BW16" s="61">
        <f t="shared" si="3"/>
        <v>42570</v>
      </c>
      <c r="BX16" s="37">
        <v>25000</v>
      </c>
      <c r="BY16" s="39">
        <v>0.64290000000000003</v>
      </c>
      <c r="BZ16" s="39">
        <v>0.35709999999999997</v>
      </c>
      <c r="CA16" s="37">
        <v>70000</v>
      </c>
    </row>
    <row r="17" spans="1:79" ht="30" customHeight="1" x14ac:dyDescent="0.25">
      <c r="A17" s="30" t="s">
        <v>859</v>
      </c>
      <c r="B17" s="62">
        <v>577</v>
      </c>
      <c r="C17" s="62">
        <v>0</v>
      </c>
      <c r="D17" s="62">
        <v>7</v>
      </c>
      <c r="E17" s="62">
        <f>400*3</f>
        <v>1200</v>
      </c>
      <c r="F17" s="62">
        <v>15</v>
      </c>
      <c r="G17" s="62">
        <v>15</v>
      </c>
      <c r="H17" s="80">
        <f t="shared" si="0"/>
        <v>10.4</v>
      </c>
      <c r="I17" s="53" t="str">
        <f t="shared" si="4"/>
        <v>10,4</v>
      </c>
      <c r="J17" s="31" t="s">
        <v>858</v>
      </c>
      <c r="K17" s="32" t="s">
        <v>70</v>
      </c>
      <c r="L17" s="32" t="s">
        <v>860</v>
      </c>
      <c r="M17" s="33" t="s">
        <v>861</v>
      </c>
      <c r="N17" s="31" t="s">
        <v>209</v>
      </c>
      <c r="O17" s="32">
        <v>46601</v>
      </c>
      <c r="P17" s="69" t="s">
        <v>1637</v>
      </c>
      <c r="Q17" s="32" t="s">
        <v>863</v>
      </c>
      <c r="R17" s="32">
        <v>0</v>
      </c>
      <c r="S17" s="32">
        <v>0</v>
      </c>
      <c r="T17" s="32" t="s">
        <v>864</v>
      </c>
      <c r="U17" s="32" t="s">
        <v>133</v>
      </c>
      <c r="V17" s="32" t="s">
        <v>608</v>
      </c>
      <c r="W17" s="32" t="s">
        <v>865</v>
      </c>
      <c r="X17" s="32" t="s">
        <v>866</v>
      </c>
      <c r="Y17" s="32" t="s">
        <v>867</v>
      </c>
      <c r="Z17" s="32" t="s">
        <v>868</v>
      </c>
      <c r="AA17" s="32"/>
      <c r="AB17" s="32"/>
      <c r="AC17" s="32"/>
      <c r="AD17" s="32"/>
      <c r="AE17" s="32"/>
      <c r="AF17" s="32"/>
      <c r="AG17" s="32" t="s">
        <v>133</v>
      </c>
      <c r="AH17" s="32" t="s">
        <v>665</v>
      </c>
      <c r="AI17" s="32" t="s">
        <v>869</v>
      </c>
      <c r="AJ17" s="32" t="s">
        <v>870</v>
      </c>
      <c r="AK17" s="34">
        <v>723013421</v>
      </c>
      <c r="AL17" s="32" t="s">
        <v>871</v>
      </c>
      <c r="AM17" s="32"/>
      <c r="AN17" s="32"/>
      <c r="AO17" s="32"/>
      <c r="AP17" s="32"/>
      <c r="AQ17" s="32" t="s">
        <v>858</v>
      </c>
      <c r="AR17" s="32" t="s">
        <v>872</v>
      </c>
      <c r="AS17" s="31" t="s">
        <v>873</v>
      </c>
      <c r="AT17" s="32" t="s">
        <v>90</v>
      </c>
      <c r="AU17" s="32" t="s">
        <v>91</v>
      </c>
      <c r="AV17" s="35">
        <v>400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6">
        <v>44927</v>
      </c>
      <c r="BJ17" s="36">
        <v>45291</v>
      </c>
      <c r="BK17" s="36">
        <v>45341</v>
      </c>
      <c r="BL17" s="32" t="s">
        <v>209</v>
      </c>
      <c r="BM17" s="37">
        <v>60000</v>
      </c>
      <c r="BN17" s="38">
        <v>30000</v>
      </c>
      <c r="BO17" s="38" t="str">
        <f t="shared" si="5"/>
        <v>30.000</v>
      </c>
      <c r="BP17" s="67">
        <f t="shared" si="6"/>
        <v>29760</v>
      </c>
      <c r="BQ17" s="67">
        <f t="shared" si="7"/>
        <v>30000</v>
      </c>
      <c r="BR17" s="56">
        <f t="shared" si="8"/>
        <v>29010</v>
      </c>
      <c r="BS17" s="56">
        <f t="shared" si="1"/>
        <v>30000</v>
      </c>
      <c r="BT17" s="55">
        <f t="shared" si="9"/>
        <v>28590</v>
      </c>
      <c r="BU17" s="55">
        <f t="shared" si="2"/>
        <v>30000</v>
      </c>
      <c r="BV17" s="61">
        <f t="shared" si="10"/>
        <v>28380</v>
      </c>
      <c r="BW17" s="61">
        <f t="shared" si="3"/>
        <v>30000</v>
      </c>
      <c r="BX17" s="37">
        <v>30000</v>
      </c>
      <c r="BY17" s="39">
        <v>0.5</v>
      </c>
      <c r="BZ17" s="39">
        <v>0.5</v>
      </c>
      <c r="CA17" s="37">
        <v>60000</v>
      </c>
    </row>
    <row r="18" spans="1:79" ht="30" customHeight="1" x14ac:dyDescent="0.25">
      <c r="A18" s="30" t="s">
        <v>1551</v>
      </c>
      <c r="B18" s="62">
        <v>521</v>
      </c>
      <c r="C18" s="62">
        <v>7</v>
      </c>
      <c r="D18" s="62">
        <v>7</v>
      </c>
      <c r="E18" s="62">
        <v>1120</v>
      </c>
      <c r="F18" s="62">
        <v>15</v>
      </c>
      <c r="G18" s="62">
        <v>0</v>
      </c>
      <c r="H18" s="80">
        <f t="shared" si="0"/>
        <v>10.3</v>
      </c>
      <c r="I18" s="53" t="str">
        <f t="shared" si="4"/>
        <v>10,3</v>
      </c>
      <c r="J18" s="31" t="s">
        <v>1172</v>
      </c>
      <c r="K18" s="32" t="s">
        <v>70</v>
      </c>
      <c r="L18" s="32" t="s">
        <v>1550</v>
      </c>
      <c r="M18" s="33">
        <v>1049</v>
      </c>
      <c r="N18" s="31" t="s">
        <v>176</v>
      </c>
      <c r="O18" s="32">
        <v>51251</v>
      </c>
      <c r="P18" s="69">
        <v>15044025</v>
      </c>
      <c r="Q18" s="32"/>
      <c r="R18" s="32">
        <v>0</v>
      </c>
      <c r="S18" s="32">
        <v>0</v>
      </c>
      <c r="T18" s="32" t="s">
        <v>1176</v>
      </c>
      <c r="U18" s="32"/>
      <c r="V18" s="32" t="s">
        <v>1177</v>
      </c>
      <c r="W18" s="32" t="s">
        <v>1178</v>
      </c>
      <c r="X18" s="32"/>
      <c r="Y18" s="32" t="s">
        <v>1179</v>
      </c>
      <c r="Z18" s="32" t="s">
        <v>383</v>
      </c>
      <c r="AA18" s="32"/>
      <c r="AB18" s="32"/>
      <c r="AC18" s="32"/>
      <c r="AD18" s="32"/>
      <c r="AE18" s="32"/>
      <c r="AF18" s="32"/>
      <c r="AG18" s="32"/>
      <c r="AH18" s="32" t="s">
        <v>134</v>
      </c>
      <c r="AI18" s="32" t="s">
        <v>1180</v>
      </c>
      <c r="AJ18" s="32"/>
      <c r="AK18" s="34">
        <v>731682699</v>
      </c>
      <c r="AL18" s="32" t="s">
        <v>871</v>
      </c>
      <c r="AM18" s="32"/>
      <c r="AN18" s="32"/>
      <c r="AO18" s="32"/>
      <c r="AP18" s="32"/>
      <c r="AQ18" s="32" t="s">
        <v>1172</v>
      </c>
      <c r="AR18" s="32" t="s">
        <v>1181</v>
      </c>
      <c r="AS18" s="31" t="s">
        <v>1182</v>
      </c>
      <c r="AT18" s="32" t="s">
        <v>116</v>
      </c>
      <c r="AU18" s="32" t="s">
        <v>91</v>
      </c>
      <c r="AV18" s="35">
        <v>280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6">
        <v>44927</v>
      </c>
      <c r="BJ18" s="36">
        <v>45291</v>
      </c>
      <c r="BK18" s="36">
        <v>45341</v>
      </c>
      <c r="BL18" s="32" t="s">
        <v>187</v>
      </c>
      <c r="BM18" s="37">
        <v>250000</v>
      </c>
      <c r="BN18" s="38">
        <v>125000</v>
      </c>
      <c r="BO18" s="38" t="str">
        <f t="shared" si="5"/>
        <v>125.000</v>
      </c>
      <c r="BP18" s="67">
        <f t="shared" si="6"/>
        <v>124000</v>
      </c>
      <c r="BQ18" s="67">
        <f t="shared" si="7"/>
        <v>124000</v>
      </c>
      <c r="BR18" s="56">
        <f t="shared" si="8"/>
        <v>120875</v>
      </c>
      <c r="BS18" s="56">
        <f t="shared" si="1"/>
        <v>120875</v>
      </c>
      <c r="BT18" s="55">
        <f t="shared" si="9"/>
        <v>119125</v>
      </c>
      <c r="BU18" s="55">
        <f t="shared" si="2"/>
        <v>119125</v>
      </c>
      <c r="BV18" s="61">
        <f t="shared" si="10"/>
        <v>118250</v>
      </c>
      <c r="BW18" s="61">
        <f t="shared" si="3"/>
        <v>118250</v>
      </c>
      <c r="BX18" s="37">
        <v>125000</v>
      </c>
      <c r="BY18" s="39">
        <v>0.5</v>
      </c>
      <c r="BZ18" s="39">
        <v>0.5</v>
      </c>
      <c r="CA18" s="37">
        <v>300000</v>
      </c>
    </row>
    <row r="19" spans="1:79" ht="30" customHeight="1" x14ac:dyDescent="0.25">
      <c r="A19" s="30" t="s">
        <v>1106</v>
      </c>
      <c r="B19" s="62">
        <v>543</v>
      </c>
      <c r="C19" s="62">
        <v>0</v>
      </c>
      <c r="D19" s="62">
        <v>7</v>
      </c>
      <c r="E19" s="62">
        <f>300*4</f>
        <v>1200</v>
      </c>
      <c r="F19" s="62">
        <v>15</v>
      </c>
      <c r="G19" s="62">
        <v>7</v>
      </c>
      <c r="H19" s="80">
        <f t="shared" si="0"/>
        <v>9.6</v>
      </c>
      <c r="I19" s="53" t="str">
        <f>TEXT(H19,"0,0")</f>
        <v>9,6</v>
      </c>
      <c r="J19" s="31" t="s">
        <v>1105</v>
      </c>
      <c r="K19" s="32" t="s">
        <v>70</v>
      </c>
      <c r="L19" s="32" t="s">
        <v>1107</v>
      </c>
      <c r="M19" s="33">
        <v>817</v>
      </c>
      <c r="N19" s="31" t="s">
        <v>406</v>
      </c>
      <c r="O19" s="32">
        <v>46334</v>
      </c>
      <c r="P19" s="69" t="s">
        <v>1638</v>
      </c>
      <c r="Q19" s="32"/>
      <c r="R19" s="32">
        <v>0</v>
      </c>
      <c r="S19" s="32">
        <v>0</v>
      </c>
      <c r="T19" s="32" t="s">
        <v>1109</v>
      </c>
      <c r="U19" s="32"/>
      <c r="V19" s="32" t="s">
        <v>157</v>
      </c>
      <c r="W19" s="32" t="s">
        <v>1110</v>
      </c>
      <c r="X19" s="32" t="s">
        <v>1111</v>
      </c>
      <c r="Y19" s="32" t="s">
        <v>1112</v>
      </c>
      <c r="Z19" s="32" t="s">
        <v>199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4"/>
      <c r="AL19" s="32"/>
      <c r="AM19" s="32"/>
      <c r="AN19" s="32"/>
      <c r="AO19" s="32"/>
      <c r="AP19" s="32"/>
      <c r="AQ19" s="32" t="s">
        <v>1105</v>
      </c>
      <c r="AR19" s="32" t="s">
        <v>1113</v>
      </c>
      <c r="AS19" s="31" t="s">
        <v>1114</v>
      </c>
      <c r="AT19" s="32" t="s">
        <v>90</v>
      </c>
      <c r="AU19" s="32" t="s">
        <v>91</v>
      </c>
      <c r="AV19" s="35">
        <v>300</v>
      </c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6">
        <v>44927</v>
      </c>
      <c r="BJ19" s="36">
        <v>45291</v>
      </c>
      <c r="BK19" s="36">
        <v>45341</v>
      </c>
      <c r="BL19" s="32" t="s">
        <v>406</v>
      </c>
      <c r="BM19" s="37">
        <v>130000</v>
      </c>
      <c r="BN19" s="38">
        <v>65000</v>
      </c>
      <c r="BO19" s="38" t="str">
        <f t="shared" si="5"/>
        <v>65.000</v>
      </c>
      <c r="BP19" s="67">
        <f t="shared" si="6"/>
        <v>64480</v>
      </c>
      <c r="BQ19" s="67">
        <f t="shared" si="7"/>
        <v>64480</v>
      </c>
      <c r="BR19" s="56">
        <f t="shared" si="8"/>
        <v>62855</v>
      </c>
      <c r="BS19" s="56">
        <f t="shared" si="1"/>
        <v>62855</v>
      </c>
      <c r="BT19" s="55">
        <f t="shared" si="9"/>
        <v>61945</v>
      </c>
      <c r="BU19" s="55">
        <f t="shared" si="2"/>
        <v>61945</v>
      </c>
      <c r="BV19" s="61">
        <f t="shared" si="10"/>
        <v>61490</v>
      </c>
      <c r="BW19" s="61">
        <f t="shared" si="3"/>
        <v>61490</v>
      </c>
      <c r="BX19" s="37">
        <v>65000</v>
      </c>
      <c r="BY19" s="39">
        <v>0.5</v>
      </c>
      <c r="BZ19" s="39">
        <v>0.5</v>
      </c>
      <c r="CA19" s="37">
        <v>130000</v>
      </c>
    </row>
    <row r="20" spans="1:79" ht="30" customHeight="1" x14ac:dyDescent="0.25">
      <c r="A20" s="30" t="s">
        <v>773</v>
      </c>
      <c r="B20" s="62">
        <v>518</v>
      </c>
      <c r="C20" s="62">
        <v>0</v>
      </c>
      <c r="D20" s="62">
        <v>15</v>
      </c>
      <c r="E20" s="62">
        <v>585</v>
      </c>
      <c r="F20" s="62">
        <v>10</v>
      </c>
      <c r="G20" s="62">
        <v>15</v>
      </c>
      <c r="H20" s="80">
        <f t="shared" si="0"/>
        <v>9.5</v>
      </c>
      <c r="I20" s="53" t="str">
        <f t="shared" ref="I20:I72" si="11">TEXT(H20,"0,0")</f>
        <v>9,5</v>
      </c>
      <c r="J20" s="31" t="s">
        <v>772</v>
      </c>
      <c r="K20" s="32" t="s">
        <v>70</v>
      </c>
      <c r="L20" s="32" t="s">
        <v>774</v>
      </c>
      <c r="M20" s="33" t="s">
        <v>775</v>
      </c>
      <c r="N20" s="31" t="s">
        <v>776</v>
      </c>
      <c r="O20" s="32">
        <v>14000</v>
      </c>
      <c r="P20" s="69" t="s">
        <v>1639</v>
      </c>
      <c r="Q20" s="32"/>
      <c r="R20" s="32">
        <v>0</v>
      </c>
      <c r="S20" s="32">
        <v>0</v>
      </c>
      <c r="T20" s="32" t="s">
        <v>778</v>
      </c>
      <c r="U20" s="32" t="s">
        <v>212</v>
      </c>
      <c r="V20" s="32" t="s">
        <v>440</v>
      </c>
      <c r="W20" s="32" t="s">
        <v>779</v>
      </c>
      <c r="X20" s="32" t="s">
        <v>780</v>
      </c>
      <c r="Y20" s="32" t="s">
        <v>781</v>
      </c>
      <c r="Z20" s="32" t="s">
        <v>782</v>
      </c>
      <c r="AA20" s="32"/>
      <c r="AB20" s="32"/>
      <c r="AC20" s="32"/>
      <c r="AD20" s="32"/>
      <c r="AE20" s="32"/>
      <c r="AF20" s="32"/>
      <c r="AG20" s="32"/>
      <c r="AH20" s="32" t="s">
        <v>783</v>
      </c>
      <c r="AI20" s="32" t="s">
        <v>784</v>
      </c>
      <c r="AJ20" s="32" t="s">
        <v>785</v>
      </c>
      <c r="AK20" s="34" t="s">
        <v>1537</v>
      </c>
      <c r="AL20" s="32" t="s">
        <v>787</v>
      </c>
      <c r="AM20" s="32" t="s">
        <v>788</v>
      </c>
      <c r="AN20" s="32" t="s">
        <v>789</v>
      </c>
      <c r="AO20" s="32" t="s">
        <v>93</v>
      </c>
      <c r="AP20" s="32">
        <v>46007</v>
      </c>
      <c r="AQ20" s="32" t="s">
        <v>772</v>
      </c>
      <c r="AR20" s="32" t="s">
        <v>790</v>
      </c>
      <c r="AS20" s="31" t="s">
        <v>791</v>
      </c>
      <c r="AT20" s="32" t="s">
        <v>90</v>
      </c>
      <c r="AU20" s="32" t="s">
        <v>432</v>
      </c>
      <c r="AV20" s="35">
        <v>195</v>
      </c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6">
        <v>45017</v>
      </c>
      <c r="BJ20" s="36">
        <v>45291</v>
      </c>
      <c r="BK20" s="36">
        <v>45341</v>
      </c>
      <c r="BL20" s="32" t="s">
        <v>93</v>
      </c>
      <c r="BM20" s="37">
        <v>470820</v>
      </c>
      <c r="BN20" s="38">
        <v>140000</v>
      </c>
      <c r="BO20" s="38" t="str">
        <f t="shared" si="5"/>
        <v>140.000</v>
      </c>
      <c r="BP20" s="67">
        <f t="shared" si="6"/>
        <v>138880</v>
      </c>
      <c r="BQ20" s="67">
        <f t="shared" si="7"/>
        <v>138880</v>
      </c>
      <c r="BR20" s="56">
        <f t="shared" si="8"/>
        <v>135380</v>
      </c>
      <c r="BS20" s="56">
        <f t="shared" si="1"/>
        <v>135380</v>
      </c>
      <c r="BT20" s="55">
        <f t="shared" si="9"/>
        <v>133420</v>
      </c>
      <c r="BU20" s="55">
        <f t="shared" si="2"/>
        <v>133420</v>
      </c>
      <c r="BV20" s="61">
        <f t="shared" si="10"/>
        <v>132440</v>
      </c>
      <c r="BW20" s="61">
        <f t="shared" si="3"/>
        <v>132440</v>
      </c>
      <c r="BX20" s="37">
        <v>330820</v>
      </c>
      <c r="BY20" s="39">
        <v>0.2974</v>
      </c>
      <c r="BZ20" s="39">
        <v>0.7026</v>
      </c>
      <c r="CA20" s="37">
        <v>470820</v>
      </c>
    </row>
    <row r="21" spans="1:79" ht="30" customHeight="1" x14ac:dyDescent="0.25">
      <c r="A21" s="30" t="s">
        <v>1280</v>
      </c>
      <c r="B21" s="62">
        <v>558</v>
      </c>
      <c r="C21" s="62">
        <v>0</v>
      </c>
      <c r="D21" s="62">
        <v>15</v>
      </c>
      <c r="E21" s="62">
        <f>600*1</f>
        <v>600</v>
      </c>
      <c r="F21" s="62">
        <v>10</v>
      </c>
      <c r="G21" s="62">
        <v>15</v>
      </c>
      <c r="H21" s="80">
        <f t="shared" si="0"/>
        <v>9.5</v>
      </c>
      <c r="I21" s="53" t="str">
        <f t="shared" si="11"/>
        <v>9,5</v>
      </c>
      <c r="J21" s="31" t="s">
        <v>1279</v>
      </c>
      <c r="K21" s="32" t="s">
        <v>70</v>
      </c>
      <c r="L21" s="32" t="s">
        <v>1281</v>
      </c>
      <c r="M21" s="33" t="s">
        <v>1282</v>
      </c>
      <c r="N21" s="31" t="s">
        <v>1283</v>
      </c>
      <c r="O21" s="32">
        <v>46008</v>
      </c>
      <c r="P21" s="69" t="s">
        <v>1640</v>
      </c>
      <c r="Q21" s="32"/>
      <c r="R21" s="32">
        <v>0</v>
      </c>
      <c r="S21" s="32">
        <v>0</v>
      </c>
      <c r="T21" s="32" t="s">
        <v>1285</v>
      </c>
      <c r="U21" s="32" t="s">
        <v>133</v>
      </c>
      <c r="V21" s="32" t="s">
        <v>1286</v>
      </c>
      <c r="W21" s="32" t="s">
        <v>1287</v>
      </c>
      <c r="X21" s="32" t="s">
        <v>1288</v>
      </c>
      <c r="Y21" s="32" t="s">
        <v>1289</v>
      </c>
      <c r="Z21" s="32" t="s">
        <v>729</v>
      </c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4"/>
      <c r="AL21" s="32"/>
      <c r="AM21" s="32"/>
      <c r="AN21" s="32"/>
      <c r="AO21" s="32"/>
      <c r="AP21" s="32"/>
      <c r="AQ21" s="32" t="s">
        <v>1279</v>
      </c>
      <c r="AR21" s="32" t="s">
        <v>1290</v>
      </c>
      <c r="AS21" s="31" t="s">
        <v>1291</v>
      </c>
      <c r="AT21" s="32" t="s">
        <v>90</v>
      </c>
      <c r="AU21" s="32" t="s">
        <v>91</v>
      </c>
      <c r="AV21" s="35">
        <v>600</v>
      </c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6">
        <v>44927</v>
      </c>
      <c r="BJ21" s="36">
        <v>45291</v>
      </c>
      <c r="BK21" s="36">
        <v>45341</v>
      </c>
      <c r="BL21" s="32" t="s">
        <v>209</v>
      </c>
      <c r="BM21" s="37">
        <v>200000</v>
      </c>
      <c r="BN21" s="38">
        <v>60000</v>
      </c>
      <c r="BO21" s="38" t="str">
        <f t="shared" si="5"/>
        <v>60.000</v>
      </c>
      <c r="BP21" s="67">
        <f t="shared" si="6"/>
        <v>59520</v>
      </c>
      <c r="BQ21" s="67">
        <f t="shared" si="7"/>
        <v>59520</v>
      </c>
      <c r="BR21" s="56">
        <f t="shared" si="8"/>
        <v>58020</v>
      </c>
      <c r="BS21" s="56">
        <f t="shared" si="1"/>
        <v>58020</v>
      </c>
      <c r="BT21" s="55">
        <f t="shared" si="9"/>
        <v>57180</v>
      </c>
      <c r="BU21" s="55">
        <f t="shared" si="2"/>
        <v>57180</v>
      </c>
      <c r="BV21" s="61">
        <f t="shared" si="10"/>
        <v>56760</v>
      </c>
      <c r="BW21" s="61">
        <f t="shared" si="3"/>
        <v>56760</v>
      </c>
      <c r="BX21" s="37">
        <v>140000</v>
      </c>
      <c r="BY21" s="39">
        <v>0.3</v>
      </c>
      <c r="BZ21" s="39">
        <v>0.7</v>
      </c>
      <c r="CA21" s="37">
        <v>200000</v>
      </c>
    </row>
    <row r="22" spans="1:79" ht="30" customHeight="1" x14ac:dyDescent="0.25">
      <c r="A22" s="30" t="s">
        <v>935</v>
      </c>
      <c r="B22" s="62">
        <v>546</v>
      </c>
      <c r="C22" s="62">
        <v>0</v>
      </c>
      <c r="D22" s="62">
        <v>7</v>
      </c>
      <c r="E22" s="62">
        <f>302*3</f>
        <v>906</v>
      </c>
      <c r="F22" s="62">
        <v>14</v>
      </c>
      <c r="G22" s="62">
        <v>7</v>
      </c>
      <c r="H22" s="80">
        <f t="shared" si="0"/>
        <v>9.1</v>
      </c>
      <c r="I22" s="53" t="str">
        <f t="shared" si="11"/>
        <v>9,1</v>
      </c>
      <c r="J22" s="31" t="s">
        <v>934</v>
      </c>
      <c r="K22" s="32" t="s">
        <v>70</v>
      </c>
      <c r="L22" s="32" t="s">
        <v>936</v>
      </c>
      <c r="M22" s="33" t="s">
        <v>937</v>
      </c>
      <c r="N22" s="31" t="s">
        <v>93</v>
      </c>
      <c r="O22" s="32">
        <v>46001</v>
      </c>
      <c r="P22" s="69" t="s">
        <v>1641</v>
      </c>
      <c r="Q22" s="32"/>
      <c r="R22" s="32">
        <v>0</v>
      </c>
      <c r="S22" s="32">
        <v>0</v>
      </c>
      <c r="T22" s="32" t="s">
        <v>939</v>
      </c>
      <c r="U22" s="32" t="s">
        <v>102</v>
      </c>
      <c r="V22" s="32" t="s">
        <v>665</v>
      </c>
      <c r="W22" s="32" t="s">
        <v>940</v>
      </c>
      <c r="X22" s="32" t="s">
        <v>941</v>
      </c>
      <c r="Y22" s="32" t="s">
        <v>942</v>
      </c>
      <c r="Z22" s="32" t="s">
        <v>943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4"/>
      <c r="AL22" s="32"/>
      <c r="AM22" s="32"/>
      <c r="AN22" s="32"/>
      <c r="AO22" s="32"/>
      <c r="AP22" s="32"/>
      <c r="AQ22" s="32" t="s">
        <v>934</v>
      </c>
      <c r="AR22" s="32" t="s">
        <v>944</v>
      </c>
      <c r="AS22" s="31" t="s">
        <v>945</v>
      </c>
      <c r="AT22" s="32" t="s">
        <v>90</v>
      </c>
      <c r="AU22" s="32" t="s">
        <v>91</v>
      </c>
      <c r="AV22" s="35">
        <v>302</v>
      </c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6">
        <v>45108</v>
      </c>
      <c r="BJ22" s="36">
        <v>45291</v>
      </c>
      <c r="BK22" s="36">
        <v>45341</v>
      </c>
      <c r="BL22" s="32" t="s">
        <v>209</v>
      </c>
      <c r="BM22" s="37">
        <v>310000</v>
      </c>
      <c r="BN22" s="38">
        <v>150000</v>
      </c>
      <c r="BO22" s="38" t="str">
        <f t="shared" si="5"/>
        <v>150.000</v>
      </c>
      <c r="BP22" s="67">
        <f t="shared" si="6"/>
        <v>148800</v>
      </c>
      <c r="BQ22" s="67">
        <f t="shared" si="7"/>
        <v>148800</v>
      </c>
      <c r="BR22" s="56">
        <f t="shared" si="8"/>
        <v>145050</v>
      </c>
      <c r="BS22" s="56">
        <f t="shared" si="1"/>
        <v>145050</v>
      </c>
      <c r="BT22" s="55">
        <f t="shared" si="9"/>
        <v>142950</v>
      </c>
      <c r="BU22" s="55">
        <f t="shared" si="2"/>
        <v>142950</v>
      </c>
      <c r="BV22" s="61">
        <f t="shared" si="10"/>
        <v>141900</v>
      </c>
      <c r="BW22" s="61">
        <f t="shared" si="3"/>
        <v>141900</v>
      </c>
      <c r="BX22" s="37">
        <v>160000</v>
      </c>
      <c r="BY22" s="39">
        <v>0.4839</v>
      </c>
      <c r="BZ22" s="39">
        <v>0.5161</v>
      </c>
      <c r="CA22" s="37">
        <v>310000</v>
      </c>
    </row>
    <row r="23" spans="1:79" ht="30" customHeight="1" x14ac:dyDescent="0.25">
      <c r="A23" s="30" t="s">
        <v>1546</v>
      </c>
      <c r="B23" s="62">
        <v>555</v>
      </c>
      <c r="C23" s="62">
        <v>0</v>
      </c>
      <c r="D23" s="62">
        <v>0</v>
      </c>
      <c r="E23" s="62">
        <f>420*4</f>
        <v>1680</v>
      </c>
      <c r="F23" s="62">
        <v>15</v>
      </c>
      <c r="G23" s="62">
        <v>15</v>
      </c>
      <c r="H23" s="80">
        <f t="shared" si="0"/>
        <v>9</v>
      </c>
      <c r="I23" s="53" t="str">
        <f t="shared" si="11"/>
        <v>9,0</v>
      </c>
      <c r="J23" s="31" t="s">
        <v>1154</v>
      </c>
      <c r="K23" s="32" t="s">
        <v>70</v>
      </c>
      <c r="L23" s="32" t="s">
        <v>921</v>
      </c>
      <c r="M23" s="33" t="s">
        <v>1156</v>
      </c>
      <c r="N23" s="31" t="s">
        <v>93</v>
      </c>
      <c r="O23" s="32">
        <v>46001</v>
      </c>
      <c r="P23" s="69">
        <v>70229791</v>
      </c>
      <c r="Q23" s="32"/>
      <c r="R23" s="32">
        <v>0</v>
      </c>
      <c r="S23" s="32">
        <v>0</v>
      </c>
      <c r="T23" s="32" t="s">
        <v>1158</v>
      </c>
      <c r="U23" s="32" t="s">
        <v>133</v>
      </c>
      <c r="V23" s="32" t="s">
        <v>279</v>
      </c>
      <c r="W23" s="32" t="s">
        <v>731</v>
      </c>
      <c r="X23" s="32" t="s">
        <v>1159</v>
      </c>
      <c r="Y23" s="32" t="s">
        <v>1160</v>
      </c>
      <c r="Z23" s="32" t="s">
        <v>161</v>
      </c>
      <c r="AA23" s="32" t="s">
        <v>133</v>
      </c>
      <c r="AB23" s="32" t="s">
        <v>1161</v>
      </c>
      <c r="AC23" s="32" t="s">
        <v>1162</v>
      </c>
      <c r="AD23" s="32" t="s">
        <v>1163</v>
      </c>
      <c r="AE23" s="32" t="s">
        <v>1164</v>
      </c>
      <c r="AF23" s="32" t="s">
        <v>165</v>
      </c>
      <c r="AG23" s="32" t="s">
        <v>133</v>
      </c>
      <c r="AH23" s="32" t="s">
        <v>1161</v>
      </c>
      <c r="AI23" s="32" t="s">
        <v>1162</v>
      </c>
      <c r="AJ23" s="32" t="s">
        <v>1163</v>
      </c>
      <c r="AK23" s="34">
        <v>607582423</v>
      </c>
      <c r="AL23" s="32" t="s">
        <v>165</v>
      </c>
      <c r="AM23" s="32" t="s">
        <v>1165</v>
      </c>
      <c r="AN23" s="32" t="s">
        <v>1166</v>
      </c>
      <c r="AO23" s="32" t="s">
        <v>1167</v>
      </c>
      <c r="AP23" s="32">
        <v>46345</v>
      </c>
      <c r="AQ23" s="32" t="s">
        <v>1154</v>
      </c>
      <c r="AR23" s="32" t="s">
        <v>1168</v>
      </c>
      <c r="AS23" s="31" t="s">
        <v>1169</v>
      </c>
      <c r="AT23" s="32" t="s">
        <v>116</v>
      </c>
      <c r="AU23" s="32" t="s">
        <v>91</v>
      </c>
      <c r="AV23" s="35">
        <v>420</v>
      </c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6">
        <v>44927</v>
      </c>
      <c r="BJ23" s="36">
        <v>45291</v>
      </c>
      <c r="BK23" s="36">
        <v>45341</v>
      </c>
      <c r="BL23" s="32" t="s">
        <v>93</v>
      </c>
      <c r="BM23" s="37">
        <v>220000</v>
      </c>
      <c r="BN23" s="38">
        <v>150000</v>
      </c>
      <c r="BO23" s="38" t="str">
        <f t="shared" si="5"/>
        <v>150.000</v>
      </c>
      <c r="BP23" s="67">
        <f t="shared" si="6"/>
        <v>148800</v>
      </c>
      <c r="BQ23" s="67">
        <f t="shared" si="7"/>
        <v>148800</v>
      </c>
      <c r="BR23" s="56">
        <f t="shared" si="8"/>
        <v>145050</v>
      </c>
      <c r="BS23" s="56">
        <f t="shared" si="1"/>
        <v>145050</v>
      </c>
      <c r="BT23" s="55">
        <f t="shared" si="9"/>
        <v>142950</v>
      </c>
      <c r="BU23" s="55">
        <f t="shared" si="2"/>
        <v>142950</v>
      </c>
      <c r="BV23" s="61">
        <f t="shared" si="10"/>
        <v>141900</v>
      </c>
      <c r="BW23" s="61">
        <f t="shared" si="3"/>
        <v>141900</v>
      </c>
      <c r="BX23" s="37">
        <v>70000</v>
      </c>
      <c r="BY23" s="39">
        <v>0.68179999999999996</v>
      </c>
      <c r="BZ23" s="39">
        <v>0.31819999999999998</v>
      </c>
      <c r="CA23" s="37">
        <v>220000</v>
      </c>
    </row>
    <row r="24" spans="1:79" ht="30" customHeight="1" x14ac:dyDescent="0.25">
      <c r="A24" s="30" t="s">
        <v>1455</v>
      </c>
      <c r="B24" s="62">
        <v>575</v>
      </c>
      <c r="C24" s="62">
        <v>0</v>
      </c>
      <c r="D24" s="62">
        <v>0</v>
      </c>
      <c r="E24" s="62">
        <f>450*4</f>
        <v>1800</v>
      </c>
      <c r="F24" s="62">
        <v>15</v>
      </c>
      <c r="G24" s="62">
        <v>15</v>
      </c>
      <c r="H24" s="80">
        <f t="shared" si="0"/>
        <v>9</v>
      </c>
      <c r="I24" s="53" t="str">
        <f t="shared" si="11"/>
        <v>9,0</v>
      </c>
      <c r="J24" s="31" t="s">
        <v>1454</v>
      </c>
      <c r="K24" s="32" t="s">
        <v>70</v>
      </c>
      <c r="L24" s="32" t="s">
        <v>1456</v>
      </c>
      <c r="M24" s="33">
        <v>102</v>
      </c>
      <c r="N24" s="31" t="s">
        <v>1456</v>
      </c>
      <c r="O24" s="32">
        <v>46822</v>
      </c>
      <c r="P24" s="69">
        <v>43257402</v>
      </c>
      <c r="Q24" s="32"/>
      <c r="R24" s="32">
        <v>0</v>
      </c>
      <c r="S24" s="32">
        <v>0</v>
      </c>
      <c r="T24" s="32" t="s">
        <v>1458</v>
      </c>
      <c r="U24" s="32"/>
      <c r="V24" s="32" t="s">
        <v>1177</v>
      </c>
      <c r="W24" s="32" t="s">
        <v>1459</v>
      </c>
      <c r="X24" s="32" t="s">
        <v>1460</v>
      </c>
      <c r="Y24" s="32" t="s">
        <v>1461</v>
      </c>
      <c r="Z24" s="32" t="s">
        <v>199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4"/>
      <c r="AL24" s="32"/>
      <c r="AM24" s="32"/>
      <c r="AN24" s="32"/>
      <c r="AO24" s="32"/>
      <c r="AP24" s="32"/>
      <c r="AQ24" s="32" t="s">
        <v>1454</v>
      </c>
      <c r="AR24" s="32" t="s">
        <v>1462</v>
      </c>
      <c r="AS24" s="31" t="s">
        <v>1463</v>
      </c>
      <c r="AT24" s="32" t="s">
        <v>116</v>
      </c>
      <c r="AU24" s="32" t="s">
        <v>91</v>
      </c>
      <c r="AV24" s="35">
        <v>450</v>
      </c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6">
        <v>44927</v>
      </c>
      <c r="BJ24" s="36">
        <v>45291</v>
      </c>
      <c r="BK24" s="36">
        <v>45341</v>
      </c>
      <c r="BL24" s="32" t="s">
        <v>1456</v>
      </c>
      <c r="BM24" s="37">
        <v>145000</v>
      </c>
      <c r="BN24" s="38">
        <v>100000</v>
      </c>
      <c r="BO24" s="38" t="str">
        <f t="shared" si="5"/>
        <v>100.000</v>
      </c>
      <c r="BP24" s="67">
        <f t="shared" si="6"/>
        <v>99200</v>
      </c>
      <c r="BQ24" s="67">
        <f t="shared" si="7"/>
        <v>99200</v>
      </c>
      <c r="BR24" s="56">
        <f t="shared" si="8"/>
        <v>96700</v>
      </c>
      <c r="BS24" s="56">
        <f t="shared" si="1"/>
        <v>96700</v>
      </c>
      <c r="BT24" s="55">
        <f t="shared" si="9"/>
        <v>95300</v>
      </c>
      <c r="BU24" s="55">
        <f t="shared" si="2"/>
        <v>95300</v>
      </c>
      <c r="BV24" s="61">
        <f t="shared" si="10"/>
        <v>94600</v>
      </c>
      <c r="BW24" s="61">
        <f t="shared" si="3"/>
        <v>94600</v>
      </c>
      <c r="BX24" s="37">
        <v>45000</v>
      </c>
      <c r="BY24" s="39">
        <v>0.68969999999999998</v>
      </c>
      <c r="BZ24" s="39">
        <v>0.31030000000000002</v>
      </c>
      <c r="CA24" s="37">
        <v>145000</v>
      </c>
    </row>
    <row r="25" spans="1:79" ht="30" customHeight="1" x14ac:dyDescent="0.25">
      <c r="A25" s="30" t="s">
        <v>309</v>
      </c>
      <c r="B25" s="62">
        <v>534</v>
      </c>
      <c r="C25" s="62">
        <v>0</v>
      </c>
      <c r="D25" s="62">
        <v>7</v>
      </c>
      <c r="E25" s="62">
        <v>2400</v>
      </c>
      <c r="F25" s="62">
        <v>15</v>
      </c>
      <c r="G25" s="62">
        <v>0</v>
      </c>
      <c r="H25" s="80">
        <f t="shared" si="0"/>
        <v>8.9</v>
      </c>
      <c r="I25" s="53" t="str">
        <f t="shared" si="11"/>
        <v>8,9</v>
      </c>
      <c r="J25" s="31" t="s">
        <v>308</v>
      </c>
      <c r="K25" s="32" t="s">
        <v>70</v>
      </c>
      <c r="L25" s="32" t="s">
        <v>310</v>
      </c>
      <c r="M25" s="33" t="s">
        <v>311</v>
      </c>
      <c r="N25" s="31" t="s">
        <v>209</v>
      </c>
      <c r="O25" s="32">
        <v>46601</v>
      </c>
      <c r="P25" s="69" t="s">
        <v>1642</v>
      </c>
      <c r="Q25" s="32" t="s">
        <v>313</v>
      </c>
      <c r="R25" s="32">
        <v>1</v>
      </c>
      <c r="S25" s="32">
        <v>0</v>
      </c>
      <c r="T25" s="32" t="s">
        <v>314</v>
      </c>
      <c r="U25" s="32"/>
      <c r="V25" s="32" t="s">
        <v>315</v>
      </c>
      <c r="W25" s="32" t="s">
        <v>316</v>
      </c>
      <c r="X25" s="32" t="s">
        <v>317</v>
      </c>
      <c r="Y25" s="32" t="s">
        <v>318</v>
      </c>
      <c r="Z25" s="32" t="s">
        <v>161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4"/>
      <c r="AL25" s="32"/>
      <c r="AM25" s="32"/>
      <c r="AN25" s="32"/>
      <c r="AO25" s="32"/>
      <c r="AP25" s="32"/>
      <c r="AQ25" s="32" t="s">
        <v>308</v>
      </c>
      <c r="AR25" s="32" t="s">
        <v>319</v>
      </c>
      <c r="AS25" s="31" t="s">
        <v>320</v>
      </c>
      <c r="AT25" s="32" t="s">
        <v>116</v>
      </c>
      <c r="AU25" s="32" t="s">
        <v>91</v>
      </c>
      <c r="AV25" s="35">
        <v>800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6">
        <v>44927</v>
      </c>
      <c r="BJ25" s="36">
        <v>45291</v>
      </c>
      <c r="BK25" s="36">
        <v>45341</v>
      </c>
      <c r="BL25" s="32" t="s">
        <v>321</v>
      </c>
      <c r="BM25" s="37">
        <v>450000</v>
      </c>
      <c r="BN25" s="38">
        <v>150000</v>
      </c>
      <c r="BO25" s="38" t="str">
        <f t="shared" si="5"/>
        <v>150.000</v>
      </c>
      <c r="BP25" s="67">
        <f t="shared" si="6"/>
        <v>148800</v>
      </c>
      <c r="BQ25" s="67">
        <f t="shared" si="7"/>
        <v>148800</v>
      </c>
      <c r="BR25" s="56">
        <f t="shared" si="8"/>
        <v>145050</v>
      </c>
      <c r="BS25" s="56">
        <f t="shared" si="1"/>
        <v>145050</v>
      </c>
      <c r="BT25" s="55">
        <f t="shared" si="9"/>
        <v>142950</v>
      </c>
      <c r="BU25" s="55">
        <f t="shared" si="2"/>
        <v>142950</v>
      </c>
      <c r="BV25" s="61">
        <f t="shared" si="10"/>
        <v>141900</v>
      </c>
      <c r="BW25" s="61">
        <f t="shared" si="3"/>
        <v>141900</v>
      </c>
      <c r="BX25" s="37">
        <v>300000</v>
      </c>
      <c r="BY25" s="39">
        <v>0.33329999999999999</v>
      </c>
      <c r="BZ25" s="39">
        <v>0.66669999999999996</v>
      </c>
      <c r="CA25" s="37">
        <v>450000</v>
      </c>
    </row>
    <row r="26" spans="1:79" ht="30" customHeight="1" x14ac:dyDescent="0.25">
      <c r="A26" s="30" t="s">
        <v>1508</v>
      </c>
      <c r="B26" s="62">
        <v>578</v>
      </c>
      <c r="C26" s="62">
        <v>7</v>
      </c>
      <c r="D26" s="62">
        <v>7</v>
      </c>
      <c r="E26" s="62">
        <f>120*4</f>
        <v>480</v>
      </c>
      <c r="F26" s="62">
        <v>9</v>
      </c>
      <c r="G26" s="62">
        <v>15</v>
      </c>
      <c r="H26" s="80">
        <f t="shared" si="0"/>
        <v>8.8000000000000007</v>
      </c>
      <c r="I26" s="53" t="str">
        <f t="shared" si="11"/>
        <v>8,8</v>
      </c>
      <c r="J26" s="31" t="s">
        <v>1507</v>
      </c>
      <c r="K26" s="32" t="s">
        <v>70</v>
      </c>
      <c r="L26" s="32" t="s">
        <v>1509</v>
      </c>
      <c r="M26" s="33">
        <v>550</v>
      </c>
      <c r="N26" s="31" t="s">
        <v>1509</v>
      </c>
      <c r="O26" s="32">
        <v>46845</v>
      </c>
      <c r="P26" s="69" t="s">
        <v>1643</v>
      </c>
      <c r="Q26" s="32" t="s">
        <v>1511</v>
      </c>
      <c r="R26" s="32">
        <v>0</v>
      </c>
      <c r="S26" s="32">
        <v>0</v>
      </c>
      <c r="T26" s="32" t="s">
        <v>1512</v>
      </c>
      <c r="U26" s="32"/>
      <c r="V26" s="32" t="s">
        <v>454</v>
      </c>
      <c r="W26" s="32" t="s">
        <v>1513</v>
      </c>
      <c r="X26" s="32" t="s">
        <v>1514</v>
      </c>
      <c r="Y26" s="32" t="s">
        <v>1515</v>
      </c>
      <c r="Z26" s="32" t="s">
        <v>161</v>
      </c>
      <c r="AA26" s="32"/>
      <c r="AB26" s="32" t="s">
        <v>1145</v>
      </c>
      <c r="AC26" s="32" t="s">
        <v>1516</v>
      </c>
      <c r="AD26" s="32" t="s">
        <v>1517</v>
      </c>
      <c r="AE26" s="32" t="s">
        <v>1518</v>
      </c>
      <c r="AF26" s="32" t="s">
        <v>1519</v>
      </c>
      <c r="AG26" s="32"/>
      <c r="AH26" s="32" t="s">
        <v>1145</v>
      </c>
      <c r="AI26" s="32" t="s">
        <v>1516</v>
      </c>
      <c r="AJ26" s="32" t="s">
        <v>1517</v>
      </c>
      <c r="AK26" s="34">
        <v>739547328</v>
      </c>
      <c r="AL26" s="32" t="s">
        <v>1519</v>
      </c>
      <c r="AM26" s="32"/>
      <c r="AN26" s="32"/>
      <c r="AO26" s="32"/>
      <c r="AP26" s="32"/>
      <c r="AQ26" s="32" t="s">
        <v>1507</v>
      </c>
      <c r="AR26" s="32" t="s">
        <v>1520</v>
      </c>
      <c r="AS26" s="31" t="s">
        <v>1521</v>
      </c>
      <c r="AT26" s="32" t="s">
        <v>90</v>
      </c>
      <c r="AU26" s="32" t="s">
        <v>91</v>
      </c>
      <c r="AV26" s="35">
        <v>120</v>
      </c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6">
        <v>44927</v>
      </c>
      <c r="BJ26" s="36">
        <v>45291</v>
      </c>
      <c r="BK26" s="36">
        <v>45341</v>
      </c>
      <c r="BL26" s="32" t="s">
        <v>1509</v>
      </c>
      <c r="BM26" s="37">
        <v>110000</v>
      </c>
      <c r="BN26" s="38">
        <v>50000</v>
      </c>
      <c r="BO26" s="38" t="str">
        <f t="shared" si="5"/>
        <v>50.000</v>
      </c>
      <c r="BP26" s="67">
        <f t="shared" si="6"/>
        <v>49600</v>
      </c>
      <c r="BQ26" s="67">
        <f t="shared" si="7"/>
        <v>49600</v>
      </c>
      <c r="BR26" s="56">
        <f t="shared" si="8"/>
        <v>48350</v>
      </c>
      <c r="BS26" s="56">
        <f t="shared" si="1"/>
        <v>48350</v>
      </c>
      <c r="BT26" s="55">
        <f t="shared" si="9"/>
        <v>47650</v>
      </c>
      <c r="BU26" s="55">
        <f t="shared" si="2"/>
        <v>47650</v>
      </c>
      <c r="BV26" s="61">
        <f t="shared" si="10"/>
        <v>47300</v>
      </c>
      <c r="BW26" s="61">
        <f t="shared" si="3"/>
        <v>47300</v>
      </c>
      <c r="BX26" s="37">
        <v>60000</v>
      </c>
      <c r="BY26" s="39">
        <v>0.45450000000000002</v>
      </c>
      <c r="BZ26" s="39">
        <v>0.54549999999999998</v>
      </c>
      <c r="CA26" s="37">
        <v>110000</v>
      </c>
    </row>
    <row r="27" spans="1:79" ht="30" customHeight="1" x14ac:dyDescent="0.25">
      <c r="A27" s="30" t="s">
        <v>1337</v>
      </c>
      <c r="B27" s="62">
        <v>581</v>
      </c>
      <c r="C27" s="62">
        <v>0</v>
      </c>
      <c r="D27" s="62">
        <v>15</v>
      </c>
      <c r="E27" s="62">
        <f>150*4</f>
        <v>600</v>
      </c>
      <c r="F27" s="62">
        <v>10</v>
      </c>
      <c r="G27" s="62">
        <v>7</v>
      </c>
      <c r="H27" s="80">
        <f t="shared" si="0"/>
        <v>8.6999999999999993</v>
      </c>
      <c r="I27" s="53" t="str">
        <f t="shared" si="11"/>
        <v>8,7</v>
      </c>
      <c r="J27" s="31" t="s">
        <v>1336</v>
      </c>
      <c r="K27" s="32" t="s">
        <v>70</v>
      </c>
      <c r="L27" s="32" t="s">
        <v>1338</v>
      </c>
      <c r="M27" s="33">
        <v>892</v>
      </c>
      <c r="N27" s="31" t="s">
        <v>1339</v>
      </c>
      <c r="O27" s="32">
        <v>46015</v>
      </c>
      <c r="P27" s="69" t="s">
        <v>1644</v>
      </c>
      <c r="Q27" s="32" t="s">
        <v>1341</v>
      </c>
      <c r="R27" s="32">
        <v>0</v>
      </c>
      <c r="S27" s="32">
        <v>0</v>
      </c>
      <c r="T27" s="32" t="s">
        <v>1342</v>
      </c>
      <c r="U27" s="32" t="s">
        <v>260</v>
      </c>
      <c r="V27" s="32" t="s">
        <v>590</v>
      </c>
      <c r="W27" s="32" t="s">
        <v>1343</v>
      </c>
      <c r="X27" s="32" t="s">
        <v>1344</v>
      </c>
      <c r="Y27" s="32" t="s">
        <v>1345</v>
      </c>
      <c r="Z27" s="32" t="s">
        <v>161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4"/>
      <c r="AL27" s="32"/>
      <c r="AM27" s="32"/>
      <c r="AN27" s="32"/>
      <c r="AO27" s="32"/>
      <c r="AP27" s="32"/>
      <c r="AQ27" s="32" t="s">
        <v>1336</v>
      </c>
      <c r="AR27" s="32" t="s">
        <v>1346</v>
      </c>
      <c r="AS27" s="31" t="s">
        <v>1347</v>
      </c>
      <c r="AT27" s="32" t="s">
        <v>90</v>
      </c>
      <c r="AU27" s="32" t="s">
        <v>91</v>
      </c>
      <c r="AV27" s="35">
        <v>150</v>
      </c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6">
        <v>44927</v>
      </c>
      <c r="BJ27" s="36">
        <v>45291</v>
      </c>
      <c r="BK27" s="36">
        <v>45341</v>
      </c>
      <c r="BL27" s="32" t="s">
        <v>1348</v>
      </c>
      <c r="BM27" s="37">
        <v>105000</v>
      </c>
      <c r="BN27" s="38">
        <v>30000</v>
      </c>
      <c r="BO27" s="38" t="str">
        <f t="shared" si="5"/>
        <v>30.000</v>
      </c>
      <c r="BP27" s="67">
        <f t="shared" si="6"/>
        <v>29760</v>
      </c>
      <c r="BQ27" s="67">
        <f t="shared" si="7"/>
        <v>30000</v>
      </c>
      <c r="BR27" s="56">
        <f t="shared" si="8"/>
        <v>29010</v>
      </c>
      <c r="BS27" s="56">
        <f t="shared" si="1"/>
        <v>30000</v>
      </c>
      <c r="BT27" s="55">
        <f t="shared" si="9"/>
        <v>28590</v>
      </c>
      <c r="BU27" s="55">
        <f t="shared" si="2"/>
        <v>30000</v>
      </c>
      <c r="BV27" s="61">
        <f t="shared" si="10"/>
        <v>28380</v>
      </c>
      <c r="BW27" s="61">
        <f t="shared" si="3"/>
        <v>30000</v>
      </c>
      <c r="BX27" s="37">
        <v>75000</v>
      </c>
      <c r="BY27" s="39">
        <v>0.28570000000000001</v>
      </c>
      <c r="BZ27" s="39">
        <v>0.71430000000000005</v>
      </c>
      <c r="CA27" s="37">
        <v>105000</v>
      </c>
    </row>
    <row r="28" spans="1:79" ht="30" customHeight="1" x14ac:dyDescent="0.25">
      <c r="A28" s="30" t="s">
        <v>1437</v>
      </c>
      <c r="B28" s="62">
        <v>566</v>
      </c>
      <c r="C28" s="62">
        <v>7</v>
      </c>
      <c r="D28" s="62">
        <v>7</v>
      </c>
      <c r="E28" s="62">
        <v>600</v>
      </c>
      <c r="F28" s="62">
        <v>10</v>
      </c>
      <c r="G28" s="62">
        <v>7</v>
      </c>
      <c r="H28" s="80">
        <f t="shared" si="0"/>
        <v>8.5</v>
      </c>
      <c r="I28" s="53" t="str">
        <f t="shared" si="11"/>
        <v>8,5</v>
      </c>
      <c r="J28" s="31" t="s">
        <v>1436</v>
      </c>
      <c r="K28" s="32" t="s">
        <v>70</v>
      </c>
      <c r="L28" s="32" t="s">
        <v>1577</v>
      </c>
      <c r="M28" s="33">
        <v>284</v>
      </c>
      <c r="N28" s="31" t="s">
        <v>1439</v>
      </c>
      <c r="O28" s="32">
        <v>47124</v>
      </c>
      <c r="P28" s="70" t="s">
        <v>1576</v>
      </c>
      <c r="Q28" s="32"/>
      <c r="R28" s="32">
        <v>0</v>
      </c>
      <c r="S28" s="32">
        <v>0</v>
      </c>
      <c r="T28" s="32" t="s">
        <v>1441</v>
      </c>
      <c r="U28" s="32"/>
      <c r="V28" s="32" t="s">
        <v>395</v>
      </c>
      <c r="W28" s="32" t="s">
        <v>1442</v>
      </c>
      <c r="X28" s="32"/>
      <c r="Y28" s="32" t="s">
        <v>1443</v>
      </c>
      <c r="Z28" s="32" t="s">
        <v>832</v>
      </c>
      <c r="AA28" s="32"/>
      <c r="AB28" s="32"/>
      <c r="AC28" s="32"/>
      <c r="AD28" s="32"/>
      <c r="AE28" s="32"/>
      <c r="AF28" s="32"/>
      <c r="AG28" s="32" t="s">
        <v>212</v>
      </c>
      <c r="AH28" s="32" t="s">
        <v>1444</v>
      </c>
      <c r="AI28" s="32" t="s">
        <v>1445</v>
      </c>
      <c r="AJ28" s="32" t="s">
        <v>1446</v>
      </c>
      <c r="AK28" s="34">
        <v>776580919</v>
      </c>
      <c r="AL28" s="32" t="s">
        <v>1447</v>
      </c>
      <c r="AM28" s="32" t="s">
        <v>1448</v>
      </c>
      <c r="AN28" s="32">
        <v>304</v>
      </c>
      <c r="AO28" s="32" t="s">
        <v>1439</v>
      </c>
      <c r="AP28" s="32">
        <v>47124</v>
      </c>
      <c r="AQ28" s="32" t="s">
        <v>1436</v>
      </c>
      <c r="AR28" s="32" t="s">
        <v>1449</v>
      </c>
      <c r="AS28" s="31" t="s">
        <v>1450</v>
      </c>
      <c r="AT28" s="32" t="s">
        <v>116</v>
      </c>
      <c r="AU28" s="32" t="s">
        <v>91</v>
      </c>
      <c r="AV28" s="35">
        <v>200</v>
      </c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6">
        <v>44927</v>
      </c>
      <c r="BJ28" s="36">
        <v>45291</v>
      </c>
      <c r="BK28" s="36">
        <v>45341</v>
      </c>
      <c r="BL28" s="32" t="s">
        <v>1439</v>
      </c>
      <c r="BM28" s="37">
        <v>80000</v>
      </c>
      <c r="BN28" s="38">
        <v>30000</v>
      </c>
      <c r="BO28" s="38" t="str">
        <f t="shared" si="5"/>
        <v>30.000</v>
      </c>
      <c r="BP28" s="67">
        <f t="shared" si="6"/>
        <v>29760</v>
      </c>
      <c r="BQ28" s="67">
        <f t="shared" si="7"/>
        <v>30000</v>
      </c>
      <c r="BR28" s="56">
        <f t="shared" si="8"/>
        <v>29010</v>
      </c>
      <c r="BS28" s="56">
        <f t="shared" si="1"/>
        <v>30000</v>
      </c>
      <c r="BT28" s="55">
        <f t="shared" si="9"/>
        <v>28590</v>
      </c>
      <c r="BU28" s="55">
        <f t="shared" si="2"/>
        <v>30000</v>
      </c>
      <c r="BV28" s="61">
        <f t="shared" si="10"/>
        <v>28380</v>
      </c>
      <c r="BW28" s="61">
        <f t="shared" si="3"/>
        <v>30000</v>
      </c>
      <c r="BX28" s="37">
        <v>50000</v>
      </c>
      <c r="BY28" s="39">
        <v>0.375</v>
      </c>
      <c r="BZ28" s="39">
        <v>0.625</v>
      </c>
      <c r="CA28" s="37">
        <v>80000</v>
      </c>
    </row>
    <row r="29" spans="1:79" ht="30" customHeight="1" x14ac:dyDescent="0.25">
      <c r="A29" s="30" t="s">
        <v>358</v>
      </c>
      <c r="B29" s="62">
        <v>520</v>
      </c>
      <c r="C29" s="62">
        <v>0</v>
      </c>
      <c r="D29" s="62">
        <v>7</v>
      </c>
      <c r="E29" s="62">
        <v>640</v>
      </c>
      <c r="F29" s="62">
        <v>11</v>
      </c>
      <c r="G29" s="62">
        <v>15</v>
      </c>
      <c r="H29" s="80">
        <f t="shared" si="0"/>
        <v>8.4</v>
      </c>
      <c r="I29" s="53" t="str">
        <f t="shared" si="11"/>
        <v>8,4</v>
      </c>
      <c r="J29" s="31" t="s">
        <v>357</v>
      </c>
      <c r="K29" s="32" t="s">
        <v>70</v>
      </c>
      <c r="L29" s="32" t="s">
        <v>359</v>
      </c>
      <c r="M29" s="33" t="s">
        <v>360</v>
      </c>
      <c r="N29" s="31" t="s">
        <v>361</v>
      </c>
      <c r="O29" s="32">
        <v>46007</v>
      </c>
      <c r="P29" s="69" t="s">
        <v>1645</v>
      </c>
      <c r="Q29" s="32"/>
      <c r="R29" s="32">
        <v>0</v>
      </c>
      <c r="S29" s="32">
        <v>0</v>
      </c>
      <c r="T29" s="32" t="s">
        <v>363</v>
      </c>
      <c r="U29" s="32" t="s">
        <v>133</v>
      </c>
      <c r="V29" s="32" t="s">
        <v>364</v>
      </c>
      <c r="W29" s="32" t="s">
        <v>365</v>
      </c>
      <c r="X29" s="32" t="s">
        <v>366</v>
      </c>
      <c r="Y29" s="32" t="s">
        <v>367</v>
      </c>
      <c r="Z29" s="32" t="s">
        <v>368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4"/>
      <c r="AL29" s="32"/>
      <c r="AM29" s="32"/>
      <c r="AN29" s="32"/>
      <c r="AO29" s="32"/>
      <c r="AP29" s="32"/>
      <c r="AQ29" s="32" t="s">
        <v>357</v>
      </c>
      <c r="AR29" s="32" t="s">
        <v>369</v>
      </c>
      <c r="AS29" s="31" t="s">
        <v>370</v>
      </c>
      <c r="AT29" s="32" t="s">
        <v>90</v>
      </c>
      <c r="AU29" s="32" t="s">
        <v>91</v>
      </c>
      <c r="AV29" s="35">
        <v>160</v>
      </c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6">
        <v>45015</v>
      </c>
      <c r="BJ29" s="36">
        <v>45291</v>
      </c>
      <c r="BK29" s="36">
        <v>45341</v>
      </c>
      <c r="BL29" s="32" t="s">
        <v>93</v>
      </c>
      <c r="BM29" s="37">
        <v>312400</v>
      </c>
      <c r="BN29" s="38">
        <v>150000</v>
      </c>
      <c r="BO29" s="38" t="str">
        <f t="shared" si="5"/>
        <v>150.000</v>
      </c>
      <c r="BP29" s="67">
        <f t="shared" si="6"/>
        <v>148800</v>
      </c>
      <c r="BQ29" s="67">
        <f t="shared" si="7"/>
        <v>148800</v>
      </c>
      <c r="BR29" s="56">
        <f t="shared" si="8"/>
        <v>145050</v>
      </c>
      <c r="BS29" s="56">
        <f t="shared" si="1"/>
        <v>145050</v>
      </c>
      <c r="BT29" s="55">
        <f t="shared" si="9"/>
        <v>142950</v>
      </c>
      <c r="BU29" s="55">
        <f t="shared" si="2"/>
        <v>142950</v>
      </c>
      <c r="BV29" s="61">
        <f t="shared" si="10"/>
        <v>141900</v>
      </c>
      <c r="BW29" s="61">
        <f t="shared" si="3"/>
        <v>141900</v>
      </c>
      <c r="BX29" s="37">
        <v>162400</v>
      </c>
      <c r="BY29" s="39">
        <v>0.48020000000000002</v>
      </c>
      <c r="BZ29" s="39">
        <v>0.51980000000000004</v>
      </c>
      <c r="CA29" s="37">
        <v>312400</v>
      </c>
    </row>
    <row r="30" spans="1:79" ht="30" customHeight="1" x14ac:dyDescent="0.25">
      <c r="A30" s="30" t="s">
        <v>294</v>
      </c>
      <c r="B30" s="62">
        <v>524</v>
      </c>
      <c r="C30" s="62">
        <v>0</v>
      </c>
      <c r="D30" s="62">
        <v>7</v>
      </c>
      <c r="E30" s="62">
        <v>800</v>
      </c>
      <c r="F30" s="62">
        <v>12</v>
      </c>
      <c r="G30" s="62">
        <v>7</v>
      </c>
      <c r="H30" s="80">
        <f t="shared" si="0"/>
        <v>8.1</v>
      </c>
      <c r="I30" s="53" t="str">
        <f t="shared" si="11"/>
        <v>8,1</v>
      </c>
      <c r="J30" s="31" t="s">
        <v>293</v>
      </c>
      <c r="K30" s="32" t="s">
        <v>70</v>
      </c>
      <c r="L30" s="32" t="s">
        <v>295</v>
      </c>
      <c r="M30" s="33">
        <v>2277</v>
      </c>
      <c r="N30" s="31" t="s">
        <v>193</v>
      </c>
      <c r="O30" s="32">
        <v>51101</v>
      </c>
      <c r="P30" s="69" t="s">
        <v>1646</v>
      </c>
      <c r="Q30" s="32"/>
      <c r="R30" s="32">
        <v>0</v>
      </c>
      <c r="S30" s="32">
        <v>0</v>
      </c>
      <c r="T30" s="32" t="s">
        <v>297</v>
      </c>
      <c r="U30" s="32"/>
      <c r="V30" s="32" t="s">
        <v>285</v>
      </c>
      <c r="W30" s="32" t="s">
        <v>298</v>
      </c>
      <c r="X30" s="32" t="s">
        <v>299</v>
      </c>
      <c r="Y30" s="32" t="s">
        <v>300</v>
      </c>
      <c r="Z30" s="32" t="s">
        <v>301</v>
      </c>
      <c r="AA30" s="32"/>
      <c r="AB30" s="32"/>
      <c r="AC30" s="32"/>
      <c r="AD30" s="32"/>
      <c r="AE30" s="32"/>
      <c r="AF30" s="32"/>
      <c r="AG30" s="32"/>
      <c r="AH30" s="32" t="s">
        <v>279</v>
      </c>
      <c r="AI30" s="32" t="s">
        <v>302</v>
      </c>
      <c r="AJ30" s="32" t="s">
        <v>303</v>
      </c>
      <c r="AK30" s="34">
        <v>604668447</v>
      </c>
      <c r="AL30" s="32" t="s">
        <v>304</v>
      </c>
      <c r="AM30" s="32"/>
      <c r="AN30" s="32"/>
      <c r="AO30" s="32"/>
      <c r="AP30" s="32"/>
      <c r="AQ30" s="32" t="s">
        <v>293</v>
      </c>
      <c r="AR30" s="32" t="s">
        <v>305</v>
      </c>
      <c r="AS30" s="31" t="s">
        <v>306</v>
      </c>
      <c r="AT30" s="32" t="s">
        <v>90</v>
      </c>
      <c r="AU30" s="32" t="s">
        <v>91</v>
      </c>
      <c r="AV30" s="35">
        <v>200</v>
      </c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6">
        <v>44927</v>
      </c>
      <c r="BJ30" s="36">
        <v>45291</v>
      </c>
      <c r="BK30" s="36">
        <v>45341</v>
      </c>
      <c r="BL30" s="32" t="s">
        <v>193</v>
      </c>
      <c r="BM30" s="37">
        <v>60000</v>
      </c>
      <c r="BN30" s="38">
        <v>30000</v>
      </c>
      <c r="BO30" s="38" t="str">
        <f t="shared" si="5"/>
        <v>30.000</v>
      </c>
      <c r="BP30" s="67">
        <f t="shared" si="6"/>
        <v>29760</v>
      </c>
      <c r="BQ30" s="67">
        <f t="shared" si="7"/>
        <v>30000</v>
      </c>
      <c r="BR30" s="56">
        <f t="shared" si="8"/>
        <v>29010</v>
      </c>
      <c r="BS30" s="56">
        <f t="shared" si="1"/>
        <v>30000</v>
      </c>
      <c r="BT30" s="55">
        <f t="shared" si="9"/>
        <v>28590</v>
      </c>
      <c r="BU30" s="55">
        <f t="shared" si="2"/>
        <v>30000</v>
      </c>
      <c r="BV30" s="61">
        <f t="shared" si="10"/>
        <v>28380</v>
      </c>
      <c r="BW30" s="61">
        <f t="shared" si="3"/>
        <v>30000</v>
      </c>
      <c r="BX30" s="37">
        <v>30000</v>
      </c>
      <c r="BY30" s="39">
        <v>0.5</v>
      </c>
      <c r="BZ30" s="39">
        <v>0.5</v>
      </c>
      <c r="CA30" s="37">
        <v>60000</v>
      </c>
    </row>
    <row r="31" spans="1:79" ht="30" customHeight="1" x14ac:dyDescent="0.25">
      <c r="A31" s="30" t="s">
        <v>1254</v>
      </c>
      <c r="B31" s="62">
        <v>530</v>
      </c>
      <c r="C31" s="62">
        <v>0</v>
      </c>
      <c r="D31" s="62">
        <v>15</v>
      </c>
      <c r="E31" s="62">
        <f>140*4</f>
        <v>560</v>
      </c>
      <c r="F31" s="62">
        <v>10</v>
      </c>
      <c r="G31" s="62">
        <v>0</v>
      </c>
      <c r="H31" s="80">
        <f t="shared" si="0"/>
        <v>8</v>
      </c>
      <c r="I31" s="53" t="str">
        <f t="shared" si="11"/>
        <v>8,0</v>
      </c>
      <c r="J31" s="31" t="s">
        <v>1253</v>
      </c>
      <c r="K31" s="32" t="s">
        <v>70</v>
      </c>
      <c r="L31" s="32" t="s">
        <v>1255</v>
      </c>
      <c r="M31" s="33">
        <v>2690</v>
      </c>
      <c r="N31" s="31" t="s">
        <v>460</v>
      </c>
      <c r="O31" s="32">
        <v>47001</v>
      </c>
      <c r="P31" s="69">
        <v>46750444</v>
      </c>
      <c r="Q31" s="32"/>
      <c r="R31" s="32">
        <v>0</v>
      </c>
      <c r="S31" s="32">
        <v>0</v>
      </c>
      <c r="T31" s="32" t="s">
        <v>1257</v>
      </c>
      <c r="U31" s="32"/>
      <c r="V31" s="32" t="s">
        <v>335</v>
      </c>
      <c r="W31" s="32" t="s">
        <v>1258</v>
      </c>
      <c r="X31" s="32" t="s">
        <v>1259</v>
      </c>
      <c r="Y31" s="32" t="s">
        <v>1260</v>
      </c>
      <c r="Z31" s="32" t="s">
        <v>161</v>
      </c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4"/>
      <c r="AL31" s="32"/>
      <c r="AM31" s="32"/>
      <c r="AN31" s="32"/>
      <c r="AO31" s="32"/>
      <c r="AP31" s="32"/>
      <c r="AQ31" s="32" t="s">
        <v>1253</v>
      </c>
      <c r="AR31" s="32" t="s">
        <v>1261</v>
      </c>
      <c r="AS31" s="31" t="s">
        <v>1262</v>
      </c>
      <c r="AT31" s="32" t="s">
        <v>90</v>
      </c>
      <c r="AU31" s="32" t="s">
        <v>91</v>
      </c>
      <c r="AV31" s="35">
        <v>140</v>
      </c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6">
        <v>44927</v>
      </c>
      <c r="BJ31" s="36">
        <v>45291</v>
      </c>
      <c r="BK31" s="36">
        <v>45341</v>
      </c>
      <c r="BL31" s="32" t="s">
        <v>460</v>
      </c>
      <c r="BM31" s="37">
        <v>100000</v>
      </c>
      <c r="BN31" s="38">
        <v>30000</v>
      </c>
      <c r="BO31" s="38" t="str">
        <f t="shared" si="5"/>
        <v>30.000</v>
      </c>
      <c r="BP31" s="67">
        <f t="shared" si="6"/>
        <v>29760</v>
      </c>
      <c r="BQ31" s="67">
        <f t="shared" si="7"/>
        <v>30000</v>
      </c>
      <c r="BR31" s="56">
        <f t="shared" si="8"/>
        <v>29010</v>
      </c>
      <c r="BS31" s="56">
        <f t="shared" si="1"/>
        <v>30000</v>
      </c>
      <c r="BT31" s="55">
        <f t="shared" si="9"/>
        <v>28590</v>
      </c>
      <c r="BU31" s="55">
        <f t="shared" si="2"/>
        <v>30000</v>
      </c>
      <c r="BV31" s="61">
        <f t="shared" si="10"/>
        <v>28380</v>
      </c>
      <c r="BW31" s="61">
        <f t="shared" si="3"/>
        <v>30000</v>
      </c>
      <c r="BX31" s="37">
        <v>70000</v>
      </c>
      <c r="BY31" s="39">
        <v>0.3</v>
      </c>
      <c r="BZ31" s="39">
        <v>0.7</v>
      </c>
      <c r="CA31" s="37">
        <v>100000</v>
      </c>
    </row>
    <row r="32" spans="1:79" ht="30" customHeight="1" x14ac:dyDescent="0.25">
      <c r="A32" s="30" t="s">
        <v>496</v>
      </c>
      <c r="B32" s="62">
        <v>560</v>
      </c>
      <c r="C32" s="62">
        <v>0</v>
      </c>
      <c r="D32" s="62">
        <v>0</v>
      </c>
      <c r="E32" s="62">
        <v>820</v>
      </c>
      <c r="F32" s="62">
        <v>13</v>
      </c>
      <c r="G32" s="62">
        <v>15</v>
      </c>
      <c r="H32" s="80">
        <f t="shared" si="0"/>
        <v>8</v>
      </c>
      <c r="I32" s="53" t="str">
        <f t="shared" si="11"/>
        <v>8,0</v>
      </c>
      <c r="J32" s="31" t="s">
        <v>495</v>
      </c>
      <c r="K32" s="32" t="s">
        <v>207</v>
      </c>
      <c r="L32" s="32" t="s">
        <v>1564</v>
      </c>
      <c r="M32" s="33" t="s">
        <v>498</v>
      </c>
      <c r="N32" s="31" t="s">
        <v>209</v>
      </c>
      <c r="O32" s="32">
        <v>46601</v>
      </c>
      <c r="P32" s="69" t="s">
        <v>1647</v>
      </c>
      <c r="Q32" s="32" t="s">
        <v>500</v>
      </c>
      <c r="R32" s="32">
        <v>0</v>
      </c>
      <c r="S32" s="32">
        <v>0</v>
      </c>
      <c r="T32" s="32" t="s">
        <v>501</v>
      </c>
      <c r="U32" s="32" t="s">
        <v>502</v>
      </c>
      <c r="V32" s="32" t="s">
        <v>224</v>
      </c>
      <c r="W32" s="32" t="s">
        <v>503</v>
      </c>
      <c r="X32" s="32" t="s">
        <v>504</v>
      </c>
      <c r="Y32" s="32" t="s">
        <v>505</v>
      </c>
      <c r="Z32" s="32" t="s">
        <v>217</v>
      </c>
      <c r="AA32" s="32"/>
      <c r="AB32" s="32" t="s">
        <v>506</v>
      </c>
      <c r="AC32" s="32" t="s">
        <v>507</v>
      </c>
      <c r="AD32" s="32" t="s">
        <v>508</v>
      </c>
      <c r="AE32" s="32" t="s">
        <v>509</v>
      </c>
      <c r="AF32" s="32" t="s">
        <v>222</v>
      </c>
      <c r="AG32" s="32"/>
      <c r="AH32" s="32"/>
      <c r="AI32" s="32"/>
      <c r="AJ32" s="32"/>
      <c r="AK32" s="34"/>
      <c r="AL32" s="32"/>
      <c r="AM32" s="32"/>
      <c r="AN32" s="32"/>
      <c r="AO32" s="32"/>
      <c r="AP32" s="32"/>
      <c r="AQ32" s="32" t="s">
        <v>495</v>
      </c>
      <c r="AR32" s="32" t="s">
        <v>510</v>
      </c>
      <c r="AS32" s="31" t="s">
        <v>511</v>
      </c>
      <c r="AT32" s="32" t="s">
        <v>116</v>
      </c>
      <c r="AU32" s="32" t="s">
        <v>91</v>
      </c>
      <c r="AV32" s="35">
        <v>205</v>
      </c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6">
        <v>45200</v>
      </c>
      <c r="BJ32" s="36">
        <v>45245</v>
      </c>
      <c r="BK32" s="36">
        <v>45295</v>
      </c>
      <c r="BL32" s="32" t="s">
        <v>209</v>
      </c>
      <c r="BM32" s="37">
        <v>100000</v>
      </c>
      <c r="BN32" s="38">
        <v>70000</v>
      </c>
      <c r="BO32" s="38" t="str">
        <f t="shared" si="5"/>
        <v>70.000</v>
      </c>
      <c r="BP32" s="67">
        <f t="shared" si="6"/>
        <v>69440</v>
      </c>
      <c r="BQ32" s="67">
        <f t="shared" si="7"/>
        <v>69440</v>
      </c>
      <c r="BR32" s="56">
        <f t="shared" si="8"/>
        <v>67690</v>
      </c>
      <c r="BS32" s="56">
        <f t="shared" si="1"/>
        <v>67690</v>
      </c>
      <c r="BT32" s="55">
        <f t="shared" si="9"/>
        <v>66710</v>
      </c>
      <c r="BU32" s="55">
        <f t="shared" si="2"/>
        <v>66710</v>
      </c>
      <c r="BV32" s="61">
        <f t="shared" si="10"/>
        <v>66220</v>
      </c>
      <c r="BW32" s="61">
        <f t="shared" si="3"/>
        <v>66220</v>
      </c>
      <c r="BX32" s="37">
        <v>30000</v>
      </c>
      <c r="BY32" s="39">
        <v>0.7</v>
      </c>
      <c r="BZ32" s="39">
        <v>0.3</v>
      </c>
      <c r="CA32" s="37">
        <v>100000</v>
      </c>
    </row>
    <row r="33" spans="1:79" ht="30" customHeight="1" x14ac:dyDescent="0.25">
      <c r="A33" s="30" t="s">
        <v>465</v>
      </c>
      <c r="B33" s="62">
        <v>580</v>
      </c>
      <c r="C33" s="62">
        <v>7</v>
      </c>
      <c r="D33" s="62">
        <v>7</v>
      </c>
      <c r="E33" s="62">
        <v>450</v>
      </c>
      <c r="F33" s="62">
        <v>9</v>
      </c>
      <c r="G33" s="62">
        <v>7</v>
      </c>
      <c r="H33" s="80">
        <f t="shared" si="0"/>
        <v>8</v>
      </c>
      <c r="I33" s="53" t="str">
        <f t="shared" si="11"/>
        <v>8,0</v>
      </c>
      <c r="J33" s="31" t="s">
        <v>464</v>
      </c>
      <c r="K33" s="32" t="s">
        <v>70</v>
      </c>
      <c r="L33" s="32" t="s">
        <v>466</v>
      </c>
      <c r="M33" s="33">
        <v>145</v>
      </c>
      <c r="N33" s="31" t="s">
        <v>466</v>
      </c>
      <c r="O33" s="32">
        <v>47155</v>
      </c>
      <c r="P33" s="69" t="s">
        <v>1648</v>
      </c>
      <c r="Q33" s="32"/>
      <c r="R33" s="32">
        <v>0</v>
      </c>
      <c r="S33" s="32">
        <v>0</v>
      </c>
      <c r="T33" s="32" t="s">
        <v>468</v>
      </c>
      <c r="U33" s="32"/>
      <c r="V33" s="32" t="s">
        <v>469</v>
      </c>
      <c r="W33" s="32" t="s">
        <v>470</v>
      </c>
      <c r="X33" s="32" t="s">
        <v>471</v>
      </c>
      <c r="Y33" s="32" t="s">
        <v>472</v>
      </c>
      <c r="Z33" s="32" t="s">
        <v>199</v>
      </c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4"/>
      <c r="AL33" s="32"/>
      <c r="AM33" s="32" t="s">
        <v>473</v>
      </c>
      <c r="AN33" s="32">
        <v>186</v>
      </c>
      <c r="AO33" s="32" t="s">
        <v>354</v>
      </c>
      <c r="AP33" s="32">
        <v>47301</v>
      </c>
      <c r="AQ33" s="32" t="s">
        <v>464</v>
      </c>
      <c r="AR33" s="32" t="s">
        <v>474</v>
      </c>
      <c r="AS33" s="31" t="s">
        <v>475</v>
      </c>
      <c r="AT33" s="32" t="s">
        <v>90</v>
      </c>
      <c r="AU33" s="32" t="s">
        <v>91</v>
      </c>
      <c r="AV33" s="35">
        <v>150</v>
      </c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6">
        <v>45017</v>
      </c>
      <c r="BJ33" s="36">
        <v>45168</v>
      </c>
      <c r="BK33" s="36">
        <v>45218</v>
      </c>
      <c r="BL33" s="32" t="s">
        <v>466</v>
      </c>
      <c r="BM33" s="37">
        <v>180000</v>
      </c>
      <c r="BN33" s="38">
        <v>90000</v>
      </c>
      <c r="BO33" s="38" t="str">
        <f t="shared" si="5"/>
        <v>90.000</v>
      </c>
      <c r="BP33" s="67">
        <f t="shared" si="6"/>
        <v>89280</v>
      </c>
      <c r="BQ33" s="67">
        <f t="shared" si="7"/>
        <v>89280</v>
      </c>
      <c r="BR33" s="56">
        <f t="shared" si="8"/>
        <v>87030</v>
      </c>
      <c r="BS33" s="56">
        <f t="shared" si="1"/>
        <v>87030</v>
      </c>
      <c r="BT33" s="55">
        <f t="shared" si="9"/>
        <v>85770</v>
      </c>
      <c r="BU33" s="55">
        <f t="shared" si="2"/>
        <v>85770</v>
      </c>
      <c r="BV33" s="61">
        <f t="shared" si="10"/>
        <v>85140</v>
      </c>
      <c r="BW33" s="61">
        <f t="shared" si="3"/>
        <v>85140</v>
      </c>
      <c r="BX33" s="37">
        <v>90000</v>
      </c>
      <c r="BY33" s="39">
        <v>0.5</v>
      </c>
      <c r="BZ33" s="39">
        <v>0.5</v>
      </c>
      <c r="CA33" s="37">
        <v>180000</v>
      </c>
    </row>
    <row r="34" spans="1:79" ht="30" customHeight="1" x14ac:dyDescent="0.25">
      <c r="A34" s="30" t="s">
        <v>552</v>
      </c>
      <c r="B34" s="62">
        <v>527</v>
      </c>
      <c r="C34" s="62">
        <v>0</v>
      </c>
      <c r="D34" s="62">
        <v>7</v>
      </c>
      <c r="E34" s="62">
        <v>804</v>
      </c>
      <c r="F34" s="62">
        <v>13</v>
      </c>
      <c r="G34" s="62">
        <v>0</v>
      </c>
      <c r="H34" s="80">
        <f t="shared" ref="H34:H65" si="12">(C34*0.2)+(D34*0.2)+(F34*0.5)+(G34*0.1)</f>
        <v>7.9</v>
      </c>
      <c r="I34" s="53" t="str">
        <f t="shared" si="11"/>
        <v>7,9</v>
      </c>
      <c r="J34" s="31" t="s">
        <v>551</v>
      </c>
      <c r="K34" s="32" t="s">
        <v>70</v>
      </c>
      <c r="L34" s="32" t="s">
        <v>553</v>
      </c>
      <c r="M34" s="33" t="s">
        <v>554</v>
      </c>
      <c r="N34" s="31" t="s">
        <v>209</v>
      </c>
      <c r="O34" s="32">
        <v>46602</v>
      </c>
      <c r="P34" s="69" t="s">
        <v>1649</v>
      </c>
      <c r="Q34" s="32" t="s">
        <v>556</v>
      </c>
      <c r="R34" s="32">
        <v>0</v>
      </c>
      <c r="S34" s="32">
        <v>0</v>
      </c>
      <c r="T34" s="32" t="s">
        <v>557</v>
      </c>
      <c r="U34" s="32" t="s">
        <v>102</v>
      </c>
      <c r="V34" s="32" t="s">
        <v>335</v>
      </c>
      <c r="W34" s="32" t="s">
        <v>558</v>
      </c>
      <c r="X34" s="32" t="s">
        <v>559</v>
      </c>
      <c r="Y34" s="32" t="s">
        <v>560</v>
      </c>
      <c r="Z34" s="32" t="s">
        <v>561</v>
      </c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4"/>
      <c r="AL34" s="32"/>
      <c r="AM34" s="32"/>
      <c r="AN34" s="32"/>
      <c r="AO34" s="32"/>
      <c r="AP34" s="32"/>
      <c r="AQ34" s="32" t="s">
        <v>551</v>
      </c>
      <c r="AR34" s="32" t="s">
        <v>562</v>
      </c>
      <c r="AS34" s="31" t="s">
        <v>563</v>
      </c>
      <c r="AT34" s="32" t="s">
        <v>90</v>
      </c>
      <c r="AU34" s="32" t="s">
        <v>91</v>
      </c>
      <c r="AV34" s="35">
        <v>201</v>
      </c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6">
        <v>44927</v>
      </c>
      <c r="BJ34" s="36">
        <v>45291</v>
      </c>
      <c r="BK34" s="36">
        <v>45341</v>
      </c>
      <c r="BL34" s="32" t="s">
        <v>209</v>
      </c>
      <c r="BM34" s="37">
        <v>230000</v>
      </c>
      <c r="BN34" s="38">
        <v>115000</v>
      </c>
      <c r="BO34" s="38" t="str">
        <f t="shared" si="5"/>
        <v>115.000</v>
      </c>
      <c r="BP34" s="67">
        <f t="shared" si="6"/>
        <v>114080</v>
      </c>
      <c r="BQ34" s="67">
        <f t="shared" si="7"/>
        <v>114080</v>
      </c>
      <c r="BR34" s="56">
        <f t="shared" si="8"/>
        <v>111205</v>
      </c>
      <c r="BS34" s="56">
        <f t="shared" ref="BS34:BS65" si="13">IF(BR34&lt;30000,30000,BR34)</f>
        <v>111205</v>
      </c>
      <c r="BT34" s="55">
        <f t="shared" si="9"/>
        <v>109595</v>
      </c>
      <c r="BU34" s="55">
        <f t="shared" ref="BU34:BU65" si="14">IF(BT34&lt;30000,30000,BT34)</f>
        <v>109595</v>
      </c>
      <c r="BV34" s="61">
        <f t="shared" si="10"/>
        <v>108790</v>
      </c>
      <c r="BW34" s="61">
        <f t="shared" ref="BW34:BW65" si="15">IF(BV34&lt;30000,30000,BV34)</f>
        <v>108790</v>
      </c>
      <c r="BX34" s="37">
        <v>115000</v>
      </c>
      <c r="BY34" s="39">
        <v>0.5</v>
      </c>
      <c r="BZ34" s="39">
        <v>0.5</v>
      </c>
      <c r="CA34" s="37">
        <v>260000</v>
      </c>
    </row>
    <row r="35" spans="1:79" ht="30" customHeight="1" x14ac:dyDescent="0.25">
      <c r="A35" s="30" t="s">
        <v>1560</v>
      </c>
      <c r="B35" s="62">
        <v>523</v>
      </c>
      <c r="C35" s="62">
        <v>0</v>
      </c>
      <c r="D35" s="62">
        <v>7</v>
      </c>
      <c r="E35" s="62">
        <v>700</v>
      </c>
      <c r="F35" s="62">
        <v>11</v>
      </c>
      <c r="G35" s="62">
        <v>7</v>
      </c>
      <c r="H35" s="80">
        <f t="shared" si="12"/>
        <v>7.6000000000000005</v>
      </c>
      <c r="I35" s="53" t="str">
        <f t="shared" si="11"/>
        <v>7,6</v>
      </c>
      <c r="J35" s="31" t="s">
        <v>1093</v>
      </c>
      <c r="K35" s="32" t="s">
        <v>70</v>
      </c>
      <c r="L35" s="32" t="s">
        <v>1095</v>
      </c>
      <c r="M35" s="33">
        <v>195</v>
      </c>
      <c r="N35" s="31" t="s">
        <v>965</v>
      </c>
      <c r="O35" s="32">
        <v>46822</v>
      </c>
      <c r="P35" s="69" t="s">
        <v>1650</v>
      </c>
      <c r="Q35" s="32"/>
      <c r="R35" s="32">
        <v>0</v>
      </c>
      <c r="S35" s="32">
        <v>0</v>
      </c>
      <c r="T35" s="32" t="s">
        <v>1097</v>
      </c>
      <c r="U35" s="32"/>
      <c r="V35" s="32" t="s">
        <v>218</v>
      </c>
      <c r="W35" s="32" t="s">
        <v>1098</v>
      </c>
      <c r="X35" s="32" t="s">
        <v>1099</v>
      </c>
      <c r="Y35" s="32" t="s">
        <v>1100</v>
      </c>
      <c r="Z35" s="32" t="s">
        <v>161</v>
      </c>
      <c r="AA35" s="32"/>
      <c r="AB35" s="32"/>
      <c r="AC35" s="32"/>
      <c r="AD35" s="32"/>
      <c r="AE35" s="32"/>
      <c r="AF35" s="32"/>
      <c r="AG35" s="32"/>
      <c r="AH35" s="32" t="s">
        <v>218</v>
      </c>
      <c r="AI35" s="32" t="s">
        <v>1098</v>
      </c>
      <c r="AJ35" s="32" t="s">
        <v>1099</v>
      </c>
      <c r="AK35" s="34">
        <v>602252677</v>
      </c>
      <c r="AL35" s="32" t="s">
        <v>161</v>
      </c>
      <c r="AM35" s="32"/>
      <c r="AN35" s="32"/>
      <c r="AO35" s="32"/>
      <c r="AP35" s="32"/>
      <c r="AQ35" s="32" t="s">
        <v>1093</v>
      </c>
      <c r="AR35" s="32" t="s">
        <v>1101</v>
      </c>
      <c r="AS35" s="31" t="s">
        <v>1102</v>
      </c>
      <c r="AT35" s="32" t="s">
        <v>90</v>
      </c>
      <c r="AU35" s="32" t="s">
        <v>1103</v>
      </c>
      <c r="AV35" s="35">
        <v>350</v>
      </c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6">
        <v>44927</v>
      </c>
      <c r="BJ35" s="36">
        <v>45291</v>
      </c>
      <c r="BK35" s="36">
        <v>45341</v>
      </c>
      <c r="BL35" s="32" t="s">
        <v>965</v>
      </c>
      <c r="BM35" s="37">
        <v>340000</v>
      </c>
      <c r="BN35" s="38">
        <v>150000</v>
      </c>
      <c r="BO35" s="38" t="str">
        <f t="shared" si="5"/>
        <v>150.000</v>
      </c>
      <c r="BP35" s="67">
        <f t="shared" si="6"/>
        <v>148800</v>
      </c>
      <c r="BQ35" s="67">
        <f t="shared" si="7"/>
        <v>148800</v>
      </c>
      <c r="BR35" s="56">
        <f t="shared" si="8"/>
        <v>145050</v>
      </c>
      <c r="BS35" s="56">
        <f t="shared" si="13"/>
        <v>145050</v>
      </c>
      <c r="BT35" s="55">
        <f t="shared" si="9"/>
        <v>142950</v>
      </c>
      <c r="BU35" s="55">
        <f t="shared" si="14"/>
        <v>142950</v>
      </c>
      <c r="BV35" s="61">
        <f t="shared" si="10"/>
        <v>141900</v>
      </c>
      <c r="BW35" s="61">
        <f t="shared" si="15"/>
        <v>141900</v>
      </c>
      <c r="BX35" s="37">
        <v>190000</v>
      </c>
      <c r="BY35" s="39">
        <v>0.441</v>
      </c>
      <c r="BZ35" s="39">
        <v>0.55900000000000005</v>
      </c>
      <c r="CA35" s="37">
        <v>340000</v>
      </c>
    </row>
    <row r="36" spans="1:79" ht="30" customHeight="1" x14ac:dyDescent="0.25">
      <c r="A36" s="30" t="s">
        <v>1568</v>
      </c>
      <c r="B36" s="62">
        <v>563</v>
      </c>
      <c r="C36" s="62">
        <v>0</v>
      </c>
      <c r="D36" s="62">
        <v>15</v>
      </c>
      <c r="E36" s="62">
        <v>404</v>
      </c>
      <c r="F36" s="62">
        <v>9</v>
      </c>
      <c r="G36" s="62">
        <v>0</v>
      </c>
      <c r="H36" s="80">
        <f t="shared" si="12"/>
        <v>7.5</v>
      </c>
      <c r="I36" s="53" t="str">
        <f t="shared" si="11"/>
        <v>7,5</v>
      </c>
      <c r="J36" s="31" t="s">
        <v>597</v>
      </c>
      <c r="K36" s="32" t="s">
        <v>70</v>
      </c>
      <c r="L36" s="32" t="s">
        <v>599</v>
      </c>
      <c r="M36" s="33" t="s">
        <v>600</v>
      </c>
      <c r="N36" s="31" t="s">
        <v>93</v>
      </c>
      <c r="O36" s="32">
        <v>46007</v>
      </c>
      <c r="P36" s="69" t="s">
        <v>1651</v>
      </c>
      <c r="Q36" s="32"/>
      <c r="R36" s="32">
        <v>0</v>
      </c>
      <c r="S36" s="32">
        <v>0</v>
      </c>
      <c r="T36" s="32" t="s">
        <v>602</v>
      </c>
      <c r="U36" s="32"/>
      <c r="V36" s="32" t="s">
        <v>603</v>
      </c>
      <c r="W36" s="32" t="s">
        <v>604</v>
      </c>
      <c r="X36" s="32" t="s">
        <v>605</v>
      </c>
      <c r="Y36" s="32" t="s">
        <v>606</v>
      </c>
      <c r="Z36" s="32" t="s">
        <v>607</v>
      </c>
      <c r="AA36" s="32"/>
      <c r="AB36" s="32"/>
      <c r="AC36" s="32"/>
      <c r="AD36" s="32"/>
      <c r="AE36" s="32"/>
      <c r="AF36" s="32"/>
      <c r="AG36" s="32" t="s">
        <v>133</v>
      </c>
      <c r="AH36" s="32" t="s">
        <v>608</v>
      </c>
      <c r="AI36" s="32" t="s">
        <v>609</v>
      </c>
      <c r="AJ36" s="32" t="s">
        <v>610</v>
      </c>
      <c r="AK36" s="34">
        <v>731683875</v>
      </c>
      <c r="AL36" s="32" t="s">
        <v>611</v>
      </c>
      <c r="AM36" s="32"/>
      <c r="AN36" s="32"/>
      <c r="AO36" s="32"/>
      <c r="AP36" s="32"/>
      <c r="AQ36" s="32" t="s">
        <v>597</v>
      </c>
      <c r="AR36" s="32" t="s">
        <v>612</v>
      </c>
      <c r="AS36" s="31" t="s">
        <v>613</v>
      </c>
      <c r="AT36" s="32" t="s">
        <v>116</v>
      </c>
      <c r="AU36" s="32" t="s">
        <v>432</v>
      </c>
      <c r="AV36" s="35">
        <v>101</v>
      </c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6">
        <v>44927</v>
      </c>
      <c r="BJ36" s="36">
        <v>45291</v>
      </c>
      <c r="BK36" s="36">
        <v>45341</v>
      </c>
      <c r="BL36" s="32" t="s">
        <v>93</v>
      </c>
      <c r="BM36" s="37">
        <v>217500</v>
      </c>
      <c r="BN36" s="38">
        <v>65200</v>
      </c>
      <c r="BO36" s="38" t="str">
        <f t="shared" si="5"/>
        <v>65.200</v>
      </c>
      <c r="BP36" s="67">
        <f t="shared" si="6"/>
        <v>64678.400000000001</v>
      </c>
      <c r="BQ36" s="67">
        <f t="shared" si="7"/>
        <v>64678.400000000001</v>
      </c>
      <c r="BR36" s="56">
        <f t="shared" si="8"/>
        <v>63048.4</v>
      </c>
      <c r="BS36" s="56">
        <f t="shared" si="13"/>
        <v>63048.4</v>
      </c>
      <c r="BT36" s="55">
        <f t="shared" si="9"/>
        <v>62135.6</v>
      </c>
      <c r="BU36" s="55">
        <f t="shared" si="14"/>
        <v>62135.6</v>
      </c>
      <c r="BV36" s="61">
        <f t="shared" si="10"/>
        <v>61679.199999999997</v>
      </c>
      <c r="BW36" s="61">
        <f t="shared" si="15"/>
        <v>61679.199999999997</v>
      </c>
      <c r="BX36" s="37">
        <v>152300</v>
      </c>
      <c r="BY36" s="39">
        <v>0.29980000000000001</v>
      </c>
      <c r="BZ36" s="39">
        <v>0.70020000000000004</v>
      </c>
      <c r="CA36" s="37">
        <v>217500</v>
      </c>
    </row>
    <row r="37" spans="1:79" ht="30" customHeight="1" x14ac:dyDescent="0.25">
      <c r="A37" s="30" t="s">
        <v>1566</v>
      </c>
      <c r="B37" s="62">
        <v>513</v>
      </c>
      <c r="C37" s="62">
        <v>0</v>
      </c>
      <c r="D37" s="62">
        <v>7</v>
      </c>
      <c r="E37" s="62">
        <v>480</v>
      </c>
      <c r="F37" s="62">
        <v>9</v>
      </c>
      <c r="G37" s="62">
        <v>15</v>
      </c>
      <c r="H37" s="80">
        <f t="shared" si="12"/>
        <v>7.4</v>
      </c>
      <c r="I37" s="53" t="str">
        <f t="shared" si="11"/>
        <v>7,4</v>
      </c>
      <c r="J37" s="31" t="s">
        <v>644</v>
      </c>
      <c r="K37" s="32" t="s">
        <v>70</v>
      </c>
      <c r="L37" s="32" t="s">
        <v>646</v>
      </c>
      <c r="M37" s="33" t="s">
        <v>647</v>
      </c>
      <c r="N37" s="31" t="s">
        <v>648</v>
      </c>
      <c r="O37" s="32">
        <v>46010</v>
      </c>
      <c r="P37" s="69" t="s">
        <v>1652</v>
      </c>
      <c r="Q37" s="32"/>
      <c r="R37" s="32">
        <v>0</v>
      </c>
      <c r="S37" s="32">
        <v>0</v>
      </c>
      <c r="T37" s="32" t="s">
        <v>650</v>
      </c>
      <c r="U37" s="32"/>
      <c r="V37" s="32" t="s">
        <v>395</v>
      </c>
      <c r="W37" s="32" t="s">
        <v>651</v>
      </c>
      <c r="X37" s="32" t="s">
        <v>652</v>
      </c>
      <c r="Y37" s="32" t="s">
        <v>653</v>
      </c>
      <c r="Z37" s="32" t="s">
        <v>161</v>
      </c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4"/>
      <c r="AL37" s="32"/>
      <c r="AM37" s="32"/>
      <c r="AN37" s="32"/>
      <c r="AO37" s="32"/>
      <c r="AP37" s="32"/>
      <c r="AQ37" s="32" t="s">
        <v>644</v>
      </c>
      <c r="AR37" s="32" t="s">
        <v>654</v>
      </c>
      <c r="AS37" s="31" t="s">
        <v>655</v>
      </c>
      <c r="AT37" s="32" t="s">
        <v>90</v>
      </c>
      <c r="AU37" s="32" t="s">
        <v>91</v>
      </c>
      <c r="AV37" s="35">
        <v>160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6">
        <v>44927</v>
      </c>
      <c r="BJ37" s="36">
        <v>45291</v>
      </c>
      <c r="BK37" s="36">
        <v>45341</v>
      </c>
      <c r="BL37" s="32" t="s">
        <v>93</v>
      </c>
      <c r="BM37" s="37">
        <v>70400</v>
      </c>
      <c r="BN37" s="38">
        <v>35000</v>
      </c>
      <c r="BO37" s="38" t="str">
        <f t="shared" si="5"/>
        <v>35.000</v>
      </c>
      <c r="BP37" s="67">
        <f t="shared" si="6"/>
        <v>34720</v>
      </c>
      <c r="BQ37" s="67">
        <f t="shared" si="7"/>
        <v>34720</v>
      </c>
      <c r="BR37" s="56">
        <f t="shared" si="8"/>
        <v>33845</v>
      </c>
      <c r="BS37" s="56">
        <f t="shared" si="13"/>
        <v>33845</v>
      </c>
      <c r="BT37" s="55">
        <f t="shared" si="9"/>
        <v>33355</v>
      </c>
      <c r="BU37" s="55">
        <f t="shared" si="14"/>
        <v>33355</v>
      </c>
      <c r="BV37" s="61">
        <f t="shared" si="10"/>
        <v>33110</v>
      </c>
      <c r="BW37" s="61">
        <f t="shared" si="15"/>
        <v>33110</v>
      </c>
      <c r="BX37" s="37">
        <v>35400</v>
      </c>
      <c r="BY37" s="39">
        <v>0.49719999999999998</v>
      </c>
      <c r="BZ37" s="39">
        <v>0.50280000000000002</v>
      </c>
      <c r="CA37" s="37">
        <v>70400</v>
      </c>
    </row>
    <row r="38" spans="1:79" ht="30" customHeight="1" x14ac:dyDescent="0.25">
      <c r="A38" s="30" t="s">
        <v>1540</v>
      </c>
      <c r="B38" s="62">
        <v>557</v>
      </c>
      <c r="C38" s="62">
        <v>0</v>
      </c>
      <c r="D38" s="62">
        <v>7</v>
      </c>
      <c r="E38" s="62">
        <f>210*2</f>
        <v>420</v>
      </c>
      <c r="F38" s="62">
        <v>9</v>
      </c>
      <c r="G38" s="62">
        <v>15</v>
      </c>
      <c r="H38" s="80">
        <f t="shared" si="12"/>
        <v>7.4</v>
      </c>
      <c r="I38" s="53" t="str">
        <f t="shared" si="11"/>
        <v>7,4</v>
      </c>
      <c r="J38" s="31" t="s">
        <v>1409</v>
      </c>
      <c r="K38" s="32" t="s">
        <v>70</v>
      </c>
      <c r="L38" s="32" t="s">
        <v>1411</v>
      </c>
      <c r="M38" s="33">
        <v>200</v>
      </c>
      <c r="N38" s="31" t="s">
        <v>1412</v>
      </c>
      <c r="O38" s="32">
        <v>46014</v>
      </c>
      <c r="P38" s="69" t="s">
        <v>1653</v>
      </c>
      <c r="Q38" s="32" t="s">
        <v>1414</v>
      </c>
      <c r="R38" s="32">
        <v>0</v>
      </c>
      <c r="S38" s="32">
        <v>0</v>
      </c>
      <c r="T38" s="32" t="s">
        <v>1415</v>
      </c>
      <c r="U38" s="32"/>
      <c r="V38" s="32" t="s">
        <v>109</v>
      </c>
      <c r="W38" s="32" t="s">
        <v>1416</v>
      </c>
      <c r="X38" s="32" t="s">
        <v>1417</v>
      </c>
      <c r="Y38" s="32" t="s">
        <v>1418</v>
      </c>
      <c r="Z38" s="32" t="s">
        <v>199</v>
      </c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4"/>
      <c r="AL38" s="32"/>
      <c r="AM38" s="32"/>
      <c r="AN38" s="32"/>
      <c r="AO38" s="32"/>
      <c r="AP38" s="32"/>
      <c r="AQ38" s="32" t="s">
        <v>1409</v>
      </c>
      <c r="AR38" s="32" t="s">
        <v>1419</v>
      </c>
      <c r="AS38" s="31" t="s">
        <v>1420</v>
      </c>
      <c r="AT38" s="32" t="s">
        <v>116</v>
      </c>
      <c r="AU38" s="32" t="s">
        <v>91</v>
      </c>
      <c r="AV38" s="35">
        <v>210</v>
      </c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6">
        <v>44927</v>
      </c>
      <c r="BJ38" s="36">
        <v>45291</v>
      </c>
      <c r="BK38" s="36">
        <v>45341</v>
      </c>
      <c r="BL38" s="32" t="s">
        <v>93</v>
      </c>
      <c r="BM38" s="37">
        <v>170000</v>
      </c>
      <c r="BN38" s="38">
        <v>60000</v>
      </c>
      <c r="BO38" s="38" t="str">
        <f t="shared" si="5"/>
        <v>60.000</v>
      </c>
      <c r="BP38" s="67">
        <f t="shared" si="6"/>
        <v>59520</v>
      </c>
      <c r="BQ38" s="67">
        <f t="shared" si="7"/>
        <v>59520</v>
      </c>
      <c r="BR38" s="56">
        <f t="shared" si="8"/>
        <v>58020</v>
      </c>
      <c r="BS38" s="56">
        <f t="shared" si="13"/>
        <v>58020</v>
      </c>
      <c r="BT38" s="55">
        <f t="shared" si="9"/>
        <v>57180</v>
      </c>
      <c r="BU38" s="55">
        <f t="shared" si="14"/>
        <v>57180</v>
      </c>
      <c r="BV38" s="61">
        <f t="shared" si="10"/>
        <v>56760</v>
      </c>
      <c r="BW38" s="61">
        <f t="shared" si="15"/>
        <v>56760</v>
      </c>
      <c r="BX38" s="37">
        <v>110000</v>
      </c>
      <c r="BY38" s="39">
        <v>0.35289999999999999</v>
      </c>
      <c r="BZ38" s="39">
        <v>0.64710000000000001</v>
      </c>
      <c r="CA38" s="37">
        <v>170000</v>
      </c>
    </row>
    <row r="39" spans="1:79" ht="30" customHeight="1" x14ac:dyDescent="0.25">
      <c r="A39" s="30" t="s">
        <v>1117</v>
      </c>
      <c r="B39" s="62">
        <v>548</v>
      </c>
      <c r="C39" s="62">
        <v>0</v>
      </c>
      <c r="D39" s="62">
        <v>7</v>
      </c>
      <c r="E39" s="62">
        <f>252*2</f>
        <v>504</v>
      </c>
      <c r="F39" s="62">
        <v>10</v>
      </c>
      <c r="G39" s="62">
        <v>7</v>
      </c>
      <c r="H39" s="80">
        <f t="shared" si="12"/>
        <v>7.1000000000000005</v>
      </c>
      <c r="I39" s="53" t="str">
        <f t="shared" si="11"/>
        <v>7,1</v>
      </c>
      <c r="J39" s="31" t="s">
        <v>1116</v>
      </c>
      <c r="K39" s="32" t="s">
        <v>207</v>
      </c>
      <c r="L39" s="32" t="s">
        <v>246</v>
      </c>
      <c r="M39" s="33">
        <v>100</v>
      </c>
      <c r="N39" s="31" t="s">
        <v>1118</v>
      </c>
      <c r="O39" s="32">
        <v>46344</v>
      </c>
      <c r="P39" s="69" t="s">
        <v>1654</v>
      </c>
      <c r="Q39" s="32"/>
      <c r="R39" s="32">
        <v>0</v>
      </c>
      <c r="S39" s="32">
        <v>0</v>
      </c>
      <c r="T39" s="32" t="s">
        <v>1120</v>
      </c>
      <c r="U39" s="32" t="s">
        <v>133</v>
      </c>
      <c r="V39" s="32" t="s">
        <v>701</v>
      </c>
      <c r="W39" s="32" t="s">
        <v>702</v>
      </c>
      <c r="X39" s="32" t="s">
        <v>703</v>
      </c>
      <c r="Y39" s="32" t="s">
        <v>1121</v>
      </c>
      <c r="Z39" s="32" t="s">
        <v>1122</v>
      </c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4"/>
      <c r="AL39" s="32"/>
      <c r="AM39" s="32"/>
      <c r="AN39" s="32"/>
      <c r="AO39" s="32"/>
      <c r="AP39" s="32"/>
      <c r="AQ39" s="32" t="s">
        <v>1116</v>
      </c>
      <c r="AR39" s="32" t="s">
        <v>1123</v>
      </c>
      <c r="AS39" s="31" t="s">
        <v>1124</v>
      </c>
      <c r="AT39" s="32" t="s">
        <v>90</v>
      </c>
      <c r="AU39" s="32" t="s">
        <v>91</v>
      </c>
      <c r="AV39" s="35">
        <v>252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6">
        <v>44927</v>
      </c>
      <c r="BJ39" s="36">
        <v>45230</v>
      </c>
      <c r="BK39" s="36">
        <v>45280</v>
      </c>
      <c r="BL39" s="32" t="s">
        <v>1118</v>
      </c>
      <c r="BM39" s="37">
        <v>60000</v>
      </c>
      <c r="BN39" s="38">
        <v>30000</v>
      </c>
      <c r="BO39" s="38" t="str">
        <f t="shared" si="5"/>
        <v>30.000</v>
      </c>
      <c r="BP39" s="67">
        <f t="shared" si="6"/>
        <v>29760</v>
      </c>
      <c r="BQ39" s="67">
        <f t="shared" si="7"/>
        <v>30000</v>
      </c>
      <c r="BR39" s="56">
        <f t="shared" si="8"/>
        <v>29010</v>
      </c>
      <c r="BS39" s="56">
        <f t="shared" si="13"/>
        <v>30000</v>
      </c>
      <c r="BT39" s="55">
        <f t="shared" si="9"/>
        <v>28590</v>
      </c>
      <c r="BU39" s="55">
        <f t="shared" si="14"/>
        <v>30000</v>
      </c>
      <c r="BV39" s="61">
        <f t="shared" si="10"/>
        <v>28380</v>
      </c>
      <c r="BW39" s="61">
        <f t="shared" si="15"/>
        <v>30000</v>
      </c>
      <c r="BX39" s="37">
        <v>30000</v>
      </c>
      <c r="BY39" s="39">
        <v>0.5</v>
      </c>
      <c r="BZ39" s="39">
        <v>0.5</v>
      </c>
      <c r="CA39" s="37">
        <v>60000</v>
      </c>
    </row>
    <row r="40" spans="1:79" ht="30" customHeight="1" x14ac:dyDescent="0.25">
      <c r="A40" s="30" t="s">
        <v>449</v>
      </c>
      <c r="B40" s="62">
        <v>549</v>
      </c>
      <c r="C40" s="62">
        <v>0</v>
      </c>
      <c r="D40" s="62">
        <v>7</v>
      </c>
      <c r="E40" s="62">
        <v>600</v>
      </c>
      <c r="F40" s="62">
        <v>10</v>
      </c>
      <c r="G40" s="62">
        <v>7</v>
      </c>
      <c r="H40" s="80">
        <f t="shared" si="12"/>
        <v>7.1000000000000005</v>
      </c>
      <c r="I40" s="53" t="str">
        <f t="shared" si="11"/>
        <v>7,1</v>
      </c>
      <c r="J40" s="31" t="s">
        <v>448</v>
      </c>
      <c r="K40" s="32" t="s">
        <v>70</v>
      </c>
      <c r="L40" s="32" t="s">
        <v>450</v>
      </c>
      <c r="M40" s="33">
        <v>92</v>
      </c>
      <c r="N40" s="31" t="s">
        <v>451</v>
      </c>
      <c r="O40" s="32">
        <v>47001</v>
      </c>
      <c r="P40" s="69" t="s">
        <v>1655</v>
      </c>
      <c r="Q40" s="32"/>
      <c r="R40" s="32">
        <v>0</v>
      </c>
      <c r="S40" s="32">
        <v>0</v>
      </c>
      <c r="T40" s="32" t="s">
        <v>453</v>
      </c>
      <c r="U40" s="32"/>
      <c r="V40" s="32" t="s">
        <v>454</v>
      </c>
      <c r="W40" s="32" t="s">
        <v>455</v>
      </c>
      <c r="X40" s="32" t="s">
        <v>456</v>
      </c>
      <c r="Y40" s="32" t="s">
        <v>457</v>
      </c>
      <c r="Z40" s="32" t="s">
        <v>301</v>
      </c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4"/>
      <c r="AL40" s="32"/>
      <c r="AM40" s="32"/>
      <c r="AN40" s="32"/>
      <c r="AO40" s="32"/>
      <c r="AP40" s="32"/>
      <c r="AQ40" s="32" t="s">
        <v>448</v>
      </c>
      <c r="AR40" s="32" t="s">
        <v>458</v>
      </c>
      <c r="AS40" s="31" t="s">
        <v>459</v>
      </c>
      <c r="AT40" s="32" t="s">
        <v>90</v>
      </c>
      <c r="AU40" s="32" t="s">
        <v>91</v>
      </c>
      <c r="AV40" s="35">
        <v>200</v>
      </c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6">
        <v>44927</v>
      </c>
      <c r="BJ40" s="36">
        <v>45291</v>
      </c>
      <c r="BK40" s="36">
        <v>45341</v>
      </c>
      <c r="BL40" s="32" t="s">
        <v>460</v>
      </c>
      <c r="BM40" s="37">
        <v>105000</v>
      </c>
      <c r="BN40" s="38">
        <v>50000</v>
      </c>
      <c r="BO40" s="38" t="str">
        <f t="shared" si="5"/>
        <v>50.000</v>
      </c>
      <c r="BP40" s="67">
        <f t="shared" si="6"/>
        <v>49600</v>
      </c>
      <c r="BQ40" s="67">
        <f t="shared" si="7"/>
        <v>49600</v>
      </c>
      <c r="BR40" s="56">
        <f t="shared" si="8"/>
        <v>48350</v>
      </c>
      <c r="BS40" s="56">
        <f t="shared" si="13"/>
        <v>48350</v>
      </c>
      <c r="BT40" s="55">
        <f t="shared" si="9"/>
        <v>47650</v>
      </c>
      <c r="BU40" s="55">
        <f t="shared" si="14"/>
        <v>47650</v>
      </c>
      <c r="BV40" s="61">
        <f t="shared" si="10"/>
        <v>47300</v>
      </c>
      <c r="BW40" s="61">
        <f t="shared" si="15"/>
        <v>47300</v>
      </c>
      <c r="BX40" s="37">
        <v>55000</v>
      </c>
      <c r="BY40" s="39">
        <v>0.47620000000000001</v>
      </c>
      <c r="BZ40" s="39">
        <v>0.52380000000000004</v>
      </c>
      <c r="CA40" s="37">
        <v>105000</v>
      </c>
    </row>
    <row r="41" spans="1:79" ht="30" customHeight="1" x14ac:dyDescent="0.25">
      <c r="A41" s="30" t="s">
        <v>420</v>
      </c>
      <c r="B41" s="62">
        <v>537</v>
      </c>
      <c r="C41" s="62">
        <v>15</v>
      </c>
      <c r="D41" s="62">
        <v>15</v>
      </c>
      <c r="E41" s="62">
        <v>96</v>
      </c>
      <c r="F41" s="62">
        <v>2</v>
      </c>
      <c r="G41" s="62">
        <v>0</v>
      </c>
      <c r="H41" s="80">
        <f t="shared" si="12"/>
        <v>7</v>
      </c>
      <c r="I41" s="53" t="str">
        <f t="shared" si="11"/>
        <v>7,0</v>
      </c>
      <c r="J41" s="31" t="s">
        <v>419</v>
      </c>
      <c r="K41" s="32" t="s">
        <v>70</v>
      </c>
      <c r="L41" s="32" t="s">
        <v>421</v>
      </c>
      <c r="M41" s="33">
        <v>564</v>
      </c>
      <c r="N41" s="31" t="s">
        <v>422</v>
      </c>
      <c r="O41" s="32">
        <v>51401</v>
      </c>
      <c r="P41" s="69" t="s">
        <v>1656</v>
      </c>
      <c r="Q41" s="32" t="s">
        <v>424</v>
      </c>
      <c r="R41" s="32">
        <v>0</v>
      </c>
      <c r="S41" s="32">
        <v>0</v>
      </c>
      <c r="T41" s="32" t="s">
        <v>425</v>
      </c>
      <c r="U41" s="32" t="s">
        <v>133</v>
      </c>
      <c r="V41" s="32" t="s">
        <v>426</v>
      </c>
      <c r="W41" s="32" t="s">
        <v>427</v>
      </c>
      <c r="X41" s="32" t="s">
        <v>428</v>
      </c>
      <c r="Y41" s="32" t="s">
        <v>429</v>
      </c>
      <c r="Z41" s="32" t="s">
        <v>161</v>
      </c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4"/>
      <c r="AL41" s="32"/>
      <c r="AM41" s="32"/>
      <c r="AN41" s="32"/>
      <c r="AO41" s="32"/>
      <c r="AP41" s="32"/>
      <c r="AQ41" s="32" t="s">
        <v>419</v>
      </c>
      <c r="AR41" s="32" t="s">
        <v>430</v>
      </c>
      <c r="AS41" s="31" t="s">
        <v>431</v>
      </c>
      <c r="AT41" s="32" t="s">
        <v>116</v>
      </c>
      <c r="AU41" s="32" t="s">
        <v>432</v>
      </c>
      <c r="AV41" s="35">
        <v>24</v>
      </c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6">
        <v>44927</v>
      </c>
      <c r="BJ41" s="36">
        <v>45291</v>
      </c>
      <c r="BK41" s="36">
        <v>45341</v>
      </c>
      <c r="BL41" s="32" t="s">
        <v>422</v>
      </c>
      <c r="BM41" s="37">
        <v>143450</v>
      </c>
      <c r="BN41" s="38">
        <v>43035</v>
      </c>
      <c r="BO41" s="38" t="str">
        <f t="shared" si="5"/>
        <v>43.035</v>
      </c>
      <c r="BP41" s="67">
        <f t="shared" si="6"/>
        <v>42690.720000000001</v>
      </c>
      <c r="BQ41" s="67">
        <f t="shared" si="7"/>
        <v>42690.720000000001</v>
      </c>
      <c r="BR41" s="56">
        <f t="shared" si="8"/>
        <v>41614.845000000001</v>
      </c>
      <c r="BS41" s="56">
        <f t="shared" si="13"/>
        <v>41614.845000000001</v>
      </c>
      <c r="BT41" s="55">
        <f t="shared" si="9"/>
        <v>41012.354999999996</v>
      </c>
      <c r="BU41" s="55">
        <f t="shared" si="14"/>
        <v>41012.354999999996</v>
      </c>
      <c r="BV41" s="61">
        <f t="shared" si="10"/>
        <v>40711.11</v>
      </c>
      <c r="BW41" s="61">
        <f t="shared" si="15"/>
        <v>40711.11</v>
      </c>
      <c r="BX41" s="37">
        <v>100415</v>
      </c>
      <c r="BY41" s="39">
        <v>0.3</v>
      </c>
      <c r="BZ41" s="39">
        <v>0.7</v>
      </c>
      <c r="CA41" s="37">
        <v>143450</v>
      </c>
    </row>
    <row r="42" spans="1:79" ht="30" customHeight="1" x14ac:dyDescent="0.25">
      <c r="A42" s="30" t="s">
        <v>1079</v>
      </c>
      <c r="B42" s="62">
        <v>545</v>
      </c>
      <c r="C42" s="62">
        <v>0</v>
      </c>
      <c r="D42" s="62">
        <v>15</v>
      </c>
      <c r="E42" s="62">
        <f>120*2</f>
        <v>240</v>
      </c>
      <c r="F42" s="62">
        <v>5</v>
      </c>
      <c r="G42" s="62">
        <v>15</v>
      </c>
      <c r="H42" s="80">
        <f t="shared" si="12"/>
        <v>7</v>
      </c>
      <c r="I42" s="53" t="str">
        <f t="shared" si="11"/>
        <v>7,0</v>
      </c>
      <c r="J42" s="31" t="s">
        <v>1078</v>
      </c>
      <c r="K42" s="32" t="s">
        <v>70</v>
      </c>
      <c r="L42" s="32" t="s">
        <v>1080</v>
      </c>
      <c r="M42" s="33">
        <v>500</v>
      </c>
      <c r="N42" s="31" t="s">
        <v>422</v>
      </c>
      <c r="O42" s="32">
        <v>51401</v>
      </c>
      <c r="P42" s="69" t="s">
        <v>1657</v>
      </c>
      <c r="Q42" s="32"/>
      <c r="R42" s="32">
        <v>0</v>
      </c>
      <c r="S42" s="32">
        <v>0</v>
      </c>
      <c r="T42" s="32" t="s">
        <v>1082</v>
      </c>
      <c r="U42" s="32" t="s">
        <v>133</v>
      </c>
      <c r="V42" s="32" t="s">
        <v>1083</v>
      </c>
      <c r="W42" s="32" t="s">
        <v>1084</v>
      </c>
      <c r="X42" s="32" t="s">
        <v>1085</v>
      </c>
      <c r="Y42" s="32" t="s">
        <v>1086</v>
      </c>
      <c r="Z42" s="32" t="s">
        <v>805</v>
      </c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4"/>
      <c r="AL42" s="32"/>
      <c r="AM42" s="32" t="s">
        <v>1087</v>
      </c>
      <c r="AN42" s="32">
        <v>204</v>
      </c>
      <c r="AO42" s="32" t="s">
        <v>1087</v>
      </c>
      <c r="AP42" s="32">
        <v>51242</v>
      </c>
      <c r="AQ42" s="32" t="s">
        <v>1078</v>
      </c>
      <c r="AR42" s="32" t="s">
        <v>1088</v>
      </c>
      <c r="AS42" s="31" t="s">
        <v>1089</v>
      </c>
      <c r="AT42" s="32" t="s">
        <v>116</v>
      </c>
      <c r="AU42" s="32" t="s">
        <v>91</v>
      </c>
      <c r="AV42" s="35">
        <v>120</v>
      </c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6">
        <v>45017</v>
      </c>
      <c r="BJ42" s="36">
        <v>45291</v>
      </c>
      <c r="BK42" s="36">
        <v>45341</v>
      </c>
      <c r="BL42" s="32" t="s">
        <v>422</v>
      </c>
      <c r="BM42" s="37">
        <v>105000</v>
      </c>
      <c r="BN42" s="38">
        <v>30000</v>
      </c>
      <c r="BO42" s="38" t="str">
        <f t="shared" si="5"/>
        <v>30.000</v>
      </c>
      <c r="BP42" s="67">
        <f t="shared" si="6"/>
        <v>29760</v>
      </c>
      <c r="BQ42" s="67">
        <f t="shared" si="7"/>
        <v>30000</v>
      </c>
      <c r="BR42" s="56">
        <f t="shared" si="8"/>
        <v>29010</v>
      </c>
      <c r="BS42" s="56">
        <f t="shared" si="13"/>
        <v>30000</v>
      </c>
      <c r="BT42" s="55">
        <f t="shared" si="9"/>
        <v>28590</v>
      </c>
      <c r="BU42" s="55">
        <f t="shared" si="14"/>
        <v>30000</v>
      </c>
      <c r="BV42" s="61">
        <f t="shared" si="10"/>
        <v>28380</v>
      </c>
      <c r="BW42" s="61">
        <f t="shared" si="15"/>
        <v>30000</v>
      </c>
      <c r="BX42" s="37">
        <v>75000</v>
      </c>
      <c r="BY42" s="39">
        <v>0.28570000000000001</v>
      </c>
      <c r="BZ42" s="39">
        <v>0.71430000000000005</v>
      </c>
      <c r="CA42" s="37">
        <v>105000</v>
      </c>
    </row>
    <row r="43" spans="1:79" ht="30" customHeight="1" x14ac:dyDescent="0.25">
      <c r="A43" s="30" t="s">
        <v>343</v>
      </c>
      <c r="B43" s="62">
        <v>516</v>
      </c>
      <c r="C43" s="62">
        <v>7</v>
      </c>
      <c r="D43" s="62">
        <v>15</v>
      </c>
      <c r="E43" s="62">
        <v>220</v>
      </c>
      <c r="F43" s="62">
        <v>5</v>
      </c>
      <c r="G43" s="62">
        <v>0</v>
      </c>
      <c r="H43" s="80">
        <f t="shared" si="12"/>
        <v>6.9</v>
      </c>
      <c r="I43" s="53" t="str">
        <f t="shared" si="11"/>
        <v>6,9</v>
      </c>
      <c r="J43" s="31" t="s">
        <v>342</v>
      </c>
      <c r="K43" s="32" t="s">
        <v>70</v>
      </c>
      <c r="L43" s="32" t="s">
        <v>344</v>
      </c>
      <c r="M43" s="33">
        <v>85</v>
      </c>
      <c r="N43" s="31" t="s">
        <v>344</v>
      </c>
      <c r="O43" s="32">
        <v>33035</v>
      </c>
      <c r="P43" s="69" t="s">
        <v>1658</v>
      </c>
      <c r="Q43" s="32"/>
      <c r="R43" s="32">
        <v>0</v>
      </c>
      <c r="S43" s="32">
        <v>0</v>
      </c>
      <c r="T43" s="32" t="s">
        <v>346</v>
      </c>
      <c r="U43" s="32" t="s">
        <v>133</v>
      </c>
      <c r="V43" s="32" t="s">
        <v>139</v>
      </c>
      <c r="W43" s="32" t="s">
        <v>347</v>
      </c>
      <c r="X43" s="32" t="s">
        <v>348</v>
      </c>
      <c r="Y43" s="32" t="s">
        <v>349</v>
      </c>
      <c r="Z43" s="32" t="s">
        <v>350</v>
      </c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4"/>
      <c r="AL43" s="32"/>
      <c r="AM43" s="32"/>
      <c r="AN43" s="32"/>
      <c r="AO43" s="32"/>
      <c r="AP43" s="32"/>
      <c r="AQ43" s="32" t="s">
        <v>342</v>
      </c>
      <c r="AR43" s="32" t="s">
        <v>351</v>
      </c>
      <c r="AS43" s="31" t="s">
        <v>352</v>
      </c>
      <c r="AT43" s="32" t="s">
        <v>353</v>
      </c>
      <c r="AU43" s="32" t="s">
        <v>91</v>
      </c>
      <c r="AV43" s="35">
        <v>55</v>
      </c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6">
        <v>44927</v>
      </c>
      <c r="BJ43" s="36">
        <v>45291</v>
      </c>
      <c r="BK43" s="36">
        <v>45341</v>
      </c>
      <c r="BL43" s="32" t="s">
        <v>354</v>
      </c>
      <c r="BM43" s="37">
        <v>500000</v>
      </c>
      <c r="BN43" s="38">
        <v>150000</v>
      </c>
      <c r="BO43" s="38" t="str">
        <f t="shared" si="5"/>
        <v>150.000</v>
      </c>
      <c r="BP43" s="67">
        <f t="shared" si="6"/>
        <v>148800</v>
      </c>
      <c r="BQ43" s="67">
        <f t="shared" si="7"/>
        <v>148800</v>
      </c>
      <c r="BR43" s="56">
        <f t="shared" si="8"/>
        <v>145050</v>
      </c>
      <c r="BS43" s="56">
        <f t="shared" si="13"/>
        <v>145050</v>
      </c>
      <c r="BT43" s="55">
        <f t="shared" si="9"/>
        <v>142950</v>
      </c>
      <c r="BU43" s="55">
        <f t="shared" si="14"/>
        <v>142950</v>
      </c>
      <c r="BV43" s="61">
        <f t="shared" si="10"/>
        <v>141900</v>
      </c>
      <c r="BW43" s="61">
        <f t="shared" si="15"/>
        <v>141900</v>
      </c>
      <c r="BX43" s="37">
        <v>350000</v>
      </c>
      <c r="BY43" s="39">
        <v>0.3</v>
      </c>
      <c r="BZ43" s="39">
        <v>0.7</v>
      </c>
      <c r="CA43" s="37">
        <v>500000</v>
      </c>
    </row>
    <row r="44" spans="1:79" ht="30" customHeight="1" x14ac:dyDescent="0.25">
      <c r="A44" s="30" t="s">
        <v>963</v>
      </c>
      <c r="B44" s="62">
        <v>526</v>
      </c>
      <c r="C44" s="62">
        <v>0</v>
      </c>
      <c r="D44" s="62">
        <v>7</v>
      </c>
      <c r="E44" s="62">
        <v>640</v>
      </c>
      <c r="F44" s="62">
        <v>11</v>
      </c>
      <c r="G44" s="62">
        <v>0</v>
      </c>
      <c r="H44" s="80">
        <f t="shared" si="12"/>
        <v>6.9</v>
      </c>
      <c r="I44" s="53" t="str">
        <f t="shared" si="11"/>
        <v>6,9</v>
      </c>
      <c r="J44" s="31" t="s">
        <v>962</v>
      </c>
      <c r="K44" s="32" t="s">
        <v>70</v>
      </c>
      <c r="L44" s="32" t="s">
        <v>964</v>
      </c>
      <c r="M44" s="33">
        <v>881</v>
      </c>
      <c r="N44" s="31" t="s">
        <v>965</v>
      </c>
      <c r="O44" s="32">
        <v>46822</v>
      </c>
      <c r="P44" s="69" t="s">
        <v>1659</v>
      </c>
      <c r="Q44" s="32"/>
      <c r="R44" s="32">
        <v>0</v>
      </c>
      <c r="S44" s="32">
        <v>0</v>
      </c>
      <c r="T44" s="32" t="s">
        <v>967</v>
      </c>
      <c r="U44" s="32"/>
      <c r="V44" s="32" t="s">
        <v>806</v>
      </c>
      <c r="W44" s="32" t="s">
        <v>968</v>
      </c>
      <c r="X44" s="32" t="s">
        <v>969</v>
      </c>
      <c r="Y44" s="32" t="s">
        <v>970</v>
      </c>
      <c r="Z44" s="32" t="s">
        <v>971</v>
      </c>
      <c r="AA44" s="32"/>
      <c r="AB44" s="32" t="s">
        <v>972</v>
      </c>
      <c r="AC44" s="32" t="s">
        <v>973</v>
      </c>
      <c r="AD44" s="32" t="s">
        <v>974</v>
      </c>
      <c r="AE44" s="32" t="s">
        <v>975</v>
      </c>
      <c r="AF44" s="32" t="s">
        <v>700</v>
      </c>
      <c r="AG44" s="32"/>
      <c r="AH44" s="32"/>
      <c r="AI44" s="32"/>
      <c r="AJ44" s="32"/>
      <c r="AK44" s="34"/>
      <c r="AL44" s="32"/>
      <c r="AM44" s="32"/>
      <c r="AN44" s="32"/>
      <c r="AO44" s="32"/>
      <c r="AP44" s="32"/>
      <c r="AQ44" s="32" t="s">
        <v>962</v>
      </c>
      <c r="AR44" s="32" t="s">
        <v>976</v>
      </c>
      <c r="AS44" s="31" t="s">
        <v>977</v>
      </c>
      <c r="AT44" s="32" t="s">
        <v>116</v>
      </c>
      <c r="AU44" s="32" t="s">
        <v>91</v>
      </c>
      <c r="AV44" s="35">
        <v>160</v>
      </c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6">
        <v>44941</v>
      </c>
      <c r="BJ44" s="36">
        <v>45169</v>
      </c>
      <c r="BK44" s="36">
        <v>45219</v>
      </c>
      <c r="BL44" s="32" t="s">
        <v>965</v>
      </c>
      <c r="BM44" s="37">
        <v>80000</v>
      </c>
      <c r="BN44" s="38">
        <v>40000</v>
      </c>
      <c r="BO44" s="38" t="str">
        <f t="shared" si="5"/>
        <v>40.000</v>
      </c>
      <c r="BP44" s="67">
        <f t="shared" si="6"/>
        <v>39680</v>
      </c>
      <c r="BQ44" s="67">
        <f t="shared" si="7"/>
        <v>39680</v>
      </c>
      <c r="BR44" s="56">
        <f t="shared" si="8"/>
        <v>38680</v>
      </c>
      <c r="BS44" s="56">
        <f t="shared" si="13"/>
        <v>38680</v>
      </c>
      <c r="BT44" s="55">
        <f t="shared" si="9"/>
        <v>38120</v>
      </c>
      <c r="BU44" s="55">
        <f t="shared" si="14"/>
        <v>38120</v>
      </c>
      <c r="BV44" s="61">
        <f t="shared" si="10"/>
        <v>37840</v>
      </c>
      <c r="BW44" s="61">
        <f t="shared" si="15"/>
        <v>37840</v>
      </c>
      <c r="BX44" s="37">
        <v>40000</v>
      </c>
      <c r="BY44" s="39">
        <v>0.5</v>
      </c>
      <c r="BZ44" s="39">
        <v>0.5</v>
      </c>
      <c r="CA44" s="37">
        <v>90000</v>
      </c>
    </row>
    <row r="45" spans="1:79" ht="30" customHeight="1" x14ac:dyDescent="0.25">
      <c r="A45" s="30" t="s">
        <v>1265</v>
      </c>
      <c r="B45" s="62">
        <v>539</v>
      </c>
      <c r="C45" s="62">
        <v>15</v>
      </c>
      <c r="D45" s="62">
        <v>7</v>
      </c>
      <c r="E45" s="62">
        <f>80*1</f>
        <v>80</v>
      </c>
      <c r="F45" s="62">
        <v>2</v>
      </c>
      <c r="G45" s="62">
        <v>15</v>
      </c>
      <c r="H45" s="80">
        <f t="shared" si="12"/>
        <v>6.9</v>
      </c>
      <c r="I45" s="53" t="str">
        <f t="shared" si="11"/>
        <v>6,9</v>
      </c>
      <c r="J45" s="31" t="s">
        <v>1264</v>
      </c>
      <c r="K45" s="32" t="s">
        <v>70</v>
      </c>
      <c r="L45" s="32" t="s">
        <v>1266</v>
      </c>
      <c r="M45" s="33" t="s">
        <v>1267</v>
      </c>
      <c r="N45" s="31" t="s">
        <v>1202</v>
      </c>
      <c r="O45" s="32">
        <v>46006</v>
      </c>
      <c r="P45" s="69">
        <v>26988127</v>
      </c>
      <c r="Q45" s="32"/>
      <c r="R45" s="32">
        <v>0</v>
      </c>
      <c r="S45" s="32">
        <v>0</v>
      </c>
      <c r="T45" s="32" t="s">
        <v>1269</v>
      </c>
      <c r="U45" s="32" t="s">
        <v>223</v>
      </c>
      <c r="V45" s="32" t="s">
        <v>1270</v>
      </c>
      <c r="W45" s="32" t="s">
        <v>1271</v>
      </c>
      <c r="X45" s="32" t="s">
        <v>1272</v>
      </c>
      <c r="Y45" s="32" t="s">
        <v>1273</v>
      </c>
      <c r="Z45" s="32" t="s">
        <v>805</v>
      </c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4"/>
      <c r="AL45" s="32"/>
      <c r="AM45" s="32"/>
      <c r="AN45" s="32"/>
      <c r="AO45" s="32"/>
      <c r="AP45" s="32"/>
      <c r="AQ45" s="32" t="s">
        <v>1264</v>
      </c>
      <c r="AR45" s="32" t="s">
        <v>1274</v>
      </c>
      <c r="AS45" s="31" t="s">
        <v>1275</v>
      </c>
      <c r="AT45" s="32" t="s">
        <v>90</v>
      </c>
      <c r="AU45" s="32" t="s">
        <v>580</v>
      </c>
      <c r="AV45" s="35">
        <v>80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6">
        <v>44927</v>
      </c>
      <c r="BJ45" s="36">
        <v>45291</v>
      </c>
      <c r="BK45" s="36">
        <v>45341</v>
      </c>
      <c r="BL45" s="32" t="s">
        <v>129</v>
      </c>
      <c r="BM45" s="37">
        <v>136275</v>
      </c>
      <c r="BN45" s="38">
        <v>65000</v>
      </c>
      <c r="BO45" s="38" t="str">
        <f t="shared" si="5"/>
        <v>65.000</v>
      </c>
      <c r="BP45" s="67">
        <f t="shared" si="6"/>
        <v>64480</v>
      </c>
      <c r="BQ45" s="67">
        <f t="shared" si="7"/>
        <v>64480</v>
      </c>
      <c r="BR45" s="56">
        <f t="shared" si="8"/>
        <v>62855</v>
      </c>
      <c r="BS45" s="56">
        <f t="shared" si="13"/>
        <v>62855</v>
      </c>
      <c r="BT45" s="55">
        <f t="shared" si="9"/>
        <v>61945</v>
      </c>
      <c r="BU45" s="55">
        <f t="shared" si="14"/>
        <v>61945</v>
      </c>
      <c r="BV45" s="61">
        <f t="shared" si="10"/>
        <v>61490</v>
      </c>
      <c r="BW45" s="61">
        <f t="shared" si="15"/>
        <v>61490</v>
      </c>
      <c r="BX45" s="37">
        <v>71275</v>
      </c>
      <c r="BY45" s="39">
        <v>0.47699999999999998</v>
      </c>
      <c r="BZ45" s="39">
        <v>0.52300000000000002</v>
      </c>
      <c r="CA45" s="37">
        <v>136275</v>
      </c>
    </row>
    <row r="46" spans="1:79" ht="30" customHeight="1" x14ac:dyDescent="0.25">
      <c r="A46" s="30" t="s">
        <v>740</v>
      </c>
      <c r="B46" s="62">
        <v>541</v>
      </c>
      <c r="C46" s="62">
        <v>7</v>
      </c>
      <c r="D46" s="62">
        <v>7</v>
      </c>
      <c r="E46" s="62">
        <v>240</v>
      </c>
      <c r="F46" s="62">
        <v>5</v>
      </c>
      <c r="G46" s="62">
        <v>15</v>
      </c>
      <c r="H46" s="80">
        <f t="shared" si="12"/>
        <v>6.8000000000000007</v>
      </c>
      <c r="I46" s="53" t="str">
        <f t="shared" si="11"/>
        <v>6,8</v>
      </c>
      <c r="J46" s="31" t="s">
        <v>739</v>
      </c>
      <c r="K46" s="32" t="s">
        <v>70</v>
      </c>
      <c r="L46" s="32" t="s">
        <v>741</v>
      </c>
      <c r="M46" s="33">
        <v>1247</v>
      </c>
      <c r="N46" s="31" t="s">
        <v>176</v>
      </c>
      <c r="O46" s="32">
        <v>51251</v>
      </c>
      <c r="P46" s="69" t="s">
        <v>1660</v>
      </c>
      <c r="Q46" s="32" t="s">
        <v>743</v>
      </c>
      <c r="R46" s="32">
        <v>1</v>
      </c>
      <c r="S46" s="32">
        <v>0</v>
      </c>
      <c r="T46" s="32" t="s">
        <v>744</v>
      </c>
      <c r="U46" s="32"/>
      <c r="V46" s="32" t="s">
        <v>745</v>
      </c>
      <c r="W46" s="32" t="s">
        <v>746</v>
      </c>
      <c r="X46" s="32" t="s">
        <v>747</v>
      </c>
      <c r="Y46" s="32" t="s">
        <v>748</v>
      </c>
      <c r="Z46" s="32" t="s">
        <v>383</v>
      </c>
      <c r="AA46" s="32"/>
      <c r="AB46" s="32"/>
      <c r="AC46" s="32"/>
      <c r="AD46" s="32"/>
      <c r="AE46" s="32"/>
      <c r="AF46" s="32"/>
      <c r="AG46" s="32"/>
      <c r="AH46" s="32" t="s">
        <v>745</v>
      </c>
      <c r="AI46" s="32" t="s">
        <v>746</v>
      </c>
      <c r="AJ46" s="32" t="s">
        <v>747</v>
      </c>
      <c r="AK46" s="34" t="s">
        <v>749</v>
      </c>
      <c r="AL46" s="32" t="s">
        <v>750</v>
      </c>
      <c r="AM46" s="32"/>
      <c r="AN46" s="32"/>
      <c r="AO46" s="32"/>
      <c r="AP46" s="32"/>
      <c r="AQ46" s="32" t="s">
        <v>739</v>
      </c>
      <c r="AR46" s="32" t="s">
        <v>751</v>
      </c>
      <c r="AS46" s="31" t="s">
        <v>752</v>
      </c>
      <c r="AT46" s="32" t="s">
        <v>90</v>
      </c>
      <c r="AU46" s="32" t="s">
        <v>91</v>
      </c>
      <c r="AV46" s="35">
        <v>80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6">
        <v>44927</v>
      </c>
      <c r="BJ46" s="36">
        <v>45291</v>
      </c>
      <c r="BK46" s="36">
        <v>45341</v>
      </c>
      <c r="BL46" s="32" t="s">
        <v>187</v>
      </c>
      <c r="BM46" s="37">
        <v>85000</v>
      </c>
      <c r="BN46" s="38">
        <v>42500</v>
      </c>
      <c r="BO46" s="38" t="str">
        <f t="shared" si="5"/>
        <v>42.500</v>
      </c>
      <c r="BP46" s="67">
        <f t="shared" si="6"/>
        <v>42160</v>
      </c>
      <c r="BQ46" s="67">
        <f t="shared" si="7"/>
        <v>42160</v>
      </c>
      <c r="BR46" s="56">
        <f t="shared" si="8"/>
        <v>41097.5</v>
      </c>
      <c r="BS46" s="56">
        <f t="shared" si="13"/>
        <v>41097.5</v>
      </c>
      <c r="BT46" s="55">
        <f t="shared" si="9"/>
        <v>40502.5</v>
      </c>
      <c r="BU46" s="55">
        <f t="shared" si="14"/>
        <v>40502.5</v>
      </c>
      <c r="BV46" s="61">
        <f t="shared" si="10"/>
        <v>40205</v>
      </c>
      <c r="BW46" s="61">
        <f t="shared" si="15"/>
        <v>40205</v>
      </c>
      <c r="BX46" s="37">
        <v>42500</v>
      </c>
      <c r="BY46" s="39">
        <v>0.5</v>
      </c>
      <c r="BZ46" s="39">
        <v>0.5</v>
      </c>
      <c r="CA46" s="37">
        <v>100000</v>
      </c>
    </row>
    <row r="47" spans="1:79" ht="30" customHeight="1" x14ac:dyDescent="0.25">
      <c r="A47" s="30" t="s">
        <v>1052</v>
      </c>
      <c r="B47" s="62">
        <v>514</v>
      </c>
      <c r="C47" s="62">
        <v>0</v>
      </c>
      <c r="D47" s="62">
        <v>15</v>
      </c>
      <c r="E47" s="62">
        <f>151*2</f>
        <v>302</v>
      </c>
      <c r="F47" s="62">
        <v>7</v>
      </c>
      <c r="G47" s="62">
        <v>0</v>
      </c>
      <c r="H47" s="80">
        <f t="shared" si="12"/>
        <v>6.5</v>
      </c>
      <c r="I47" s="53" t="str">
        <f t="shared" si="11"/>
        <v>6,5</v>
      </c>
      <c r="J47" s="31" t="s">
        <v>1051</v>
      </c>
      <c r="K47" s="32" t="s">
        <v>70</v>
      </c>
      <c r="L47" s="32" t="s">
        <v>599</v>
      </c>
      <c r="M47" s="33" t="s">
        <v>1053</v>
      </c>
      <c r="N47" s="31" t="s">
        <v>93</v>
      </c>
      <c r="O47" s="32">
        <v>46007</v>
      </c>
      <c r="P47" s="69">
        <v>64039595</v>
      </c>
      <c r="Q47" s="32"/>
      <c r="R47" s="32">
        <v>0</v>
      </c>
      <c r="S47" s="32">
        <v>0</v>
      </c>
      <c r="T47" s="32" t="s">
        <v>1055</v>
      </c>
      <c r="U47" s="32"/>
      <c r="V47" s="32" t="s">
        <v>1056</v>
      </c>
      <c r="W47" s="32" t="s">
        <v>1057</v>
      </c>
      <c r="X47" s="32" t="s">
        <v>1058</v>
      </c>
      <c r="Y47" s="32" t="s">
        <v>1059</v>
      </c>
      <c r="Z47" s="32" t="s">
        <v>161</v>
      </c>
      <c r="AA47" s="32"/>
      <c r="AB47" s="32"/>
      <c r="AC47" s="32"/>
      <c r="AD47" s="32"/>
      <c r="AE47" s="32"/>
      <c r="AF47" s="32"/>
      <c r="AG47" s="32"/>
      <c r="AH47" s="32" t="s">
        <v>1060</v>
      </c>
      <c r="AI47" s="32" t="s">
        <v>1061</v>
      </c>
      <c r="AJ47" s="32" t="s">
        <v>1058</v>
      </c>
      <c r="AK47" s="34">
        <v>724091159</v>
      </c>
      <c r="AL47" s="32"/>
      <c r="AM47" s="32"/>
      <c r="AN47" s="32"/>
      <c r="AO47" s="32"/>
      <c r="AP47" s="32"/>
      <c r="AQ47" s="32" t="s">
        <v>1051</v>
      </c>
      <c r="AR47" s="32" t="s">
        <v>1062</v>
      </c>
      <c r="AS47" s="31" t="s">
        <v>1063</v>
      </c>
      <c r="AT47" s="32" t="s">
        <v>116</v>
      </c>
      <c r="AU47" s="32" t="s">
        <v>91</v>
      </c>
      <c r="AV47" s="35">
        <v>151</v>
      </c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6">
        <v>44927</v>
      </c>
      <c r="BJ47" s="36">
        <v>45291</v>
      </c>
      <c r="BK47" s="36">
        <v>45341</v>
      </c>
      <c r="BL47" s="32" t="s">
        <v>193</v>
      </c>
      <c r="BM47" s="37">
        <v>500000</v>
      </c>
      <c r="BN47" s="38">
        <v>150000</v>
      </c>
      <c r="BO47" s="38" t="str">
        <f t="shared" si="5"/>
        <v>150.000</v>
      </c>
      <c r="BP47" s="67">
        <f t="shared" si="6"/>
        <v>148800</v>
      </c>
      <c r="BQ47" s="67">
        <f t="shared" si="7"/>
        <v>148800</v>
      </c>
      <c r="BR47" s="56">
        <f t="shared" si="8"/>
        <v>145050</v>
      </c>
      <c r="BS47" s="56">
        <f t="shared" si="13"/>
        <v>145050</v>
      </c>
      <c r="BT47" s="55">
        <f t="shared" si="9"/>
        <v>142950</v>
      </c>
      <c r="BU47" s="55">
        <f t="shared" si="14"/>
        <v>142950</v>
      </c>
      <c r="BV47" s="61">
        <f t="shared" si="10"/>
        <v>141900</v>
      </c>
      <c r="BW47" s="61">
        <f t="shared" si="15"/>
        <v>141900</v>
      </c>
      <c r="BX47" s="37">
        <v>350000</v>
      </c>
      <c r="BY47" s="39">
        <v>0.3</v>
      </c>
      <c r="BZ47" s="39">
        <v>0.7</v>
      </c>
      <c r="CA47" s="37">
        <v>500000</v>
      </c>
    </row>
    <row r="48" spans="1:79" ht="30" customHeight="1" x14ac:dyDescent="0.25">
      <c r="A48" s="30" t="s">
        <v>435</v>
      </c>
      <c r="B48" s="62">
        <v>579</v>
      </c>
      <c r="C48" s="62">
        <v>0</v>
      </c>
      <c r="D48" s="62">
        <v>15</v>
      </c>
      <c r="E48" s="62">
        <v>153</v>
      </c>
      <c r="F48" s="62">
        <v>4</v>
      </c>
      <c r="G48" s="62">
        <v>15</v>
      </c>
      <c r="H48" s="80">
        <f t="shared" si="12"/>
        <v>6.5</v>
      </c>
      <c r="I48" s="53" t="str">
        <f t="shared" si="11"/>
        <v>6,5</v>
      </c>
      <c r="J48" s="31" t="s">
        <v>434</v>
      </c>
      <c r="K48" s="32" t="s">
        <v>70</v>
      </c>
      <c r="L48" s="32" t="s">
        <v>436</v>
      </c>
      <c r="M48" s="33" t="s">
        <v>437</v>
      </c>
      <c r="N48" s="31" t="s">
        <v>93</v>
      </c>
      <c r="O48" s="32">
        <v>46006</v>
      </c>
      <c r="P48" s="69" t="s">
        <v>1661</v>
      </c>
      <c r="Q48" s="32"/>
      <c r="R48" s="32">
        <v>0</v>
      </c>
      <c r="S48" s="32">
        <v>0</v>
      </c>
      <c r="T48" s="32" t="s">
        <v>439</v>
      </c>
      <c r="U48" s="32"/>
      <c r="V48" s="32" t="s">
        <v>440</v>
      </c>
      <c r="W48" s="32" t="s">
        <v>441</v>
      </c>
      <c r="X48" s="32" t="s">
        <v>442</v>
      </c>
      <c r="Y48" s="32" t="s">
        <v>443</v>
      </c>
      <c r="Z48" s="32" t="s">
        <v>161</v>
      </c>
      <c r="AA48" s="32"/>
      <c r="AB48" s="32"/>
      <c r="AC48" s="32"/>
      <c r="AD48" s="32"/>
      <c r="AE48" s="32"/>
      <c r="AF48" s="32"/>
      <c r="AG48" s="32" t="s">
        <v>133</v>
      </c>
      <c r="AH48" s="32" t="s">
        <v>78</v>
      </c>
      <c r="AI48" s="32" t="s">
        <v>444</v>
      </c>
      <c r="AJ48" s="32" t="s">
        <v>442</v>
      </c>
      <c r="AK48" s="34">
        <v>724953482</v>
      </c>
      <c r="AL48" s="32" t="s">
        <v>165</v>
      </c>
      <c r="AM48" s="32"/>
      <c r="AN48" s="32"/>
      <c r="AO48" s="32"/>
      <c r="AP48" s="32"/>
      <c r="AQ48" s="32" t="s">
        <v>434</v>
      </c>
      <c r="AR48" s="32" t="s">
        <v>445</v>
      </c>
      <c r="AS48" s="31" t="s">
        <v>446</v>
      </c>
      <c r="AT48" s="32" t="s">
        <v>90</v>
      </c>
      <c r="AU48" s="32" t="s">
        <v>91</v>
      </c>
      <c r="AV48" s="35">
        <v>51</v>
      </c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6">
        <v>45017</v>
      </c>
      <c r="BJ48" s="36">
        <v>45107</v>
      </c>
      <c r="BK48" s="36">
        <v>45157</v>
      </c>
      <c r="BL48" s="32" t="s">
        <v>93</v>
      </c>
      <c r="BM48" s="37">
        <v>100000</v>
      </c>
      <c r="BN48" s="38">
        <v>30000</v>
      </c>
      <c r="BO48" s="38" t="str">
        <f t="shared" si="5"/>
        <v>30.000</v>
      </c>
      <c r="BP48" s="67">
        <f t="shared" si="6"/>
        <v>29760</v>
      </c>
      <c r="BQ48" s="67">
        <f t="shared" si="7"/>
        <v>30000</v>
      </c>
      <c r="BR48" s="56">
        <f t="shared" si="8"/>
        <v>29010</v>
      </c>
      <c r="BS48" s="56">
        <f t="shared" si="13"/>
        <v>30000</v>
      </c>
      <c r="BT48" s="55">
        <f t="shared" si="9"/>
        <v>28590</v>
      </c>
      <c r="BU48" s="55">
        <f t="shared" si="14"/>
        <v>30000</v>
      </c>
      <c r="BV48" s="61">
        <f t="shared" si="10"/>
        <v>28380</v>
      </c>
      <c r="BW48" s="61">
        <f t="shared" si="15"/>
        <v>30000</v>
      </c>
      <c r="BX48" s="37">
        <v>70000</v>
      </c>
      <c r="BY48" s="39">
        <v>0.3</v>
      </c>
      <c r="BZ48" s="39">
        <v>0.7</v>
      </c>
      <c r="CA48" s="37">
        <v>100000</v>
      </c>
    </row>
    <row r="49" spans="1:79" ht="30" customHeight="1" x14ac:dyDescent="0.25">
      <c r="A49" s="30" t="s">
        <v>515</v>
      </c>
      <c r="B49" s="62">
        <v>590</v>
      </c>
      <c r="C49" s="62">
        <v>0</v>
      </c>
      <c r="D49" s="62">
        <v>0</v>
      </c>
      <c r="E49" s="62">
        <v>600</v>
      </c>
      <c r="F49" s="62">
        <v>10</v>
      </c>
      <c r="G49" s="62">
        <v>15</v>
      </c>
      <c r="H49" s="80">
        <f t="shared" si="12"/>
        <v>6.5</v>
      </c>
      <c r="I49" s="53" t="str">
        <f t="shared" si="11"/>
        <v>6,5</v>
      </c>
      <c r="J49" s="65" t="s">
        <v>514</v>
      </c>
      <c r="K49" s="65" t="s">
        <v>70</v>
      </c>
      <c r="L49" s="65" t="s">
        <v>516</v>
      </c>
      <c r="M49" s="65">
        <v>358</v>
      </c>
      <c r="N49" s="65" t="s">
        <v>93</v>
      </c>
      <c r="O49" s="65">
        <v>46001</v>
      </c>
      <c r="P49" s="69" t="s">
        <v>1662</v>
      </c>
      <c r="Q49" s="65"/>
      <c r="R49" s="65"/>
      <c r="S49" s="65">
        <v>0</v>
      </c>
      <c r="T49" s="65" t="s">
        <v>518</v>
      </c>
      <c r="U49" s="65"/>
      <c r="V49" s="65" t="s">
        <v>285</v>
      </c>
      <c r="W49" s="65" t="s">
        <v>519</v>
      </c>
      <c r="X49" s="65" t="s">
        <v>520</v>
      </c>
      <c r="Y49" s="65" t="s">
        <v>521</v>
      </c>
      <c r="Z49" s="65" t="s">
        <v>161</v>
      </c>
      <c r="AA49" s="65"/>
      <c r="AB49" s="65"/>
      <c r="AC49" s="65"/>
      <c r="AD49" s="65"/>
      <c r="AE49" s="65"/>
      <c r="AF49" s="65"/>
      <c r="AG49" s="65"/>
      <c r="AH49" s="65" t="s">
        <v>285</v>
      </c>
      <c r="AI49" s="65" t="s">
        <v>519</v>
      </c>
      <c r="AJ49" s="65" t="s">
        <v>522</v>
      </c>
      <c r="AK49" s="65">
        <v>734646652</v>
      </c>
      <c r="AL49" s="65" t="s">
        <v>161</v>
      </c>
      <c r="AM49" s="65"/>
      <c r="AN49" s="65"/>
      <c r="AO49" s="65"/>
      <c r="AP49" s="65"/>
      <c r="AQ49" s="65" t="s">
        <v>514</v>
      </c>
      <c r="AR49" s="65" t="s">
        <v>523</v>
      </c>
      <c r="AS49" s="66">
        <v>45080</v>
      </c>
      <c r="AT49" s="65" t="s">
        <v>90</v>
      </c>
      <c r="AU49" s="32" t="s">
        <v>91</v>
      </c>
      <c r="AV49" s="35">
        <v>200</v>
      </c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36">
        <v>44927</v>
      </c>
      <c r="BJ49" s="36">
        <v>45291</v>
      </c>
      <c r="BK49" s="66">
        <v>45341</v>
      </c>
      <c r="BL49" s="65" t="s">
        <v>93</v>
      </c>
      <c r="BM49" s="37">
        <v>64300</v>
      </c>
      <c r="BN49" s="38">
        <v>40000</v>
      </c>
      <c r="BO49" s="38" t="str">
        <f t="shared" si="5"/>
        <v>40.000</v>
      </c>
      <c r="BP49" s="67">
        <f t="shared" si="6"/>
        <v>39680</v>
      </c>
      <c r="BQ49" s="67">
        <f t="shared" si="7"/>
        <v>39680</v>
      </c>
      <c r="BR49" s="56">
        <f t="shared" si="8"/>
        <v>38680</v>
      </c>
      <c r="BS49" s="56">
        <f t="shared" si="13"/>
        <v>38680</v>
      </c>
      <c r="BT49" s="55">
        <f t="shared" si="9"/>
        <v>38120</v>
      </c>
      <c r="BU49" s="55">
        <f t="shared" si="14"/>
        <v>38120</v>
      </c>
      <c r="BV49" s="61">
        <f t="shared" si="10"/>
        <v>37840</v>
      </c>
      <c r="BW49" s="61">
        <f t="shared" si="15"/>
        <v>37840</v>
      </c>
      <c r="BX49" s="37">
        <v>24300</v>
      </c>
      <c r="BY49" s="39">
        <v>0.62209999999999999</v>
      </c>
      <c r="BZ49" s="39">
        <v>0.37790000000000001</v>
      </c>
      <c r="CA49" s="37">
        <v>64300</v>
      </c>
    </row>
    <row r="50" spans="1:79" ht="30" customHeight="1" x14ac:dyDescent="0.25">
      <c r="A50" s="30" t="s">
        <v>796</v>
      </c>
      <c r="B50" s="62">
        <v>574</v>
      </c>
      <c r="C50" s="62">
        <v>7</v>
      </c>
      <c r="D50" s="62">
        <v>0</v>
      </c>
      <c r="E50" s="62">
        <v>320</v>
      </c>
      <c r="F50" s="62">
        <v>7</v>
      </c>
      <c r="G50" s="62">
        <v>15</v>
      </c>
      <c r="H50" s="80">
        <f t="shared" si="12"/>
        <v>6.4</v>
      </c>
      <c r="I50" s="53" t="str">
        <f t="shared" si="11"/>
        <v>6,4</v>
      </c>
      <c r="J50" s="31" t="s">
        <v>795</v>
      </c>
      <c r="K50" s="32" t="s">
        <v>70</v>
      </c>
      <c r="L50" s="32" t="s">
        <v>797</v>
      </c>
      <c r="M50" s="33">
        <v>84</v>
      </c>
      <c r="N50" s="31" t="s">
        <v>797</v>
      </c>
      <c r="O50" s="32">
        <v>50713</v>
      </c>
      <c r="P50" s="69" t="s">
        <v>1663</v>
      </c>
      <c r="Q50" s="32" t="s">
        <v>799</v>
      </c>
      <c r="R50" s="32">
        <v>0</v>
      </c>
      <c r="S50" s="32">
        <v>0</v>
      </c>
      <c r="T50" s="32" t="s">
        <v>800</v>
      </c>
      <c r="U50" s="32"/>
      <c r="V50" s="32" t="s">
        <v>801</v>
      </c>
      <c r="W50" s="32" t="s">
        <v>802</v>
      </c>
      <c r="X50" s="32" t="s">
        <v>803</v>
      </c>
      <c r="Y50" s="32" t="s">
        <v>804</v>
      </c>
      <c r="Z50" s="32" t="s">
        <v>805</v>
      </c>
      <c r="AA50" s="32"/>
      <c r="AB50" s="32"/>
      <c r="AC50" s="32"/>
      <c r="AD50" s="32"/>
      <c r="AE50" s="32"/>
      <c r="AF50" s="32"/>
      <c r="AG50" s="32"/>
      <c r="AH50" s="32" t="s">
        <v>806</v>
      </c>
      <c r="AI50" s="32" t="s">
        <v>807</v>
      </c>
      <c r="AJ50" s="32" t="s">
        <v>808</v>
      </c>
      <c r="AK50" s="34">
        <v>602484004</v>
      </c>
      <c r="AL50" s="32"/>
      <c r="AM50" s="32"/>
      <c r="AN50" s="32"/>
      <c r="AO50" s="32"/>
      <c r="AP50" s="32"/>
      <c r="AQ50" s="32" t="s">
        <v>795</v>
      </c>
      <c r="AR50" s="32" t="s">
        <v>809</v>
      </c>
      <c r="AS50" s="31" t="s">
        <v>810</v>
      </c>
      <c r="AT50" s="32" t="s">
        <v>90</v>
      </c>
      <c r="AU50" s="32" t="s">
        <v>91</v>
      </c>
      <c r="AV50" s="35">
        <v>80</v>
      </c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6">
        <v>44927</v>
      </c>
      <c r="BJ50" s="36">
        <v>45291</v>
      </c>
      <c r="BK50" s="36">
        <v>45341</v>
      </c>
      <c r="BL50" s="32" t="s">
        <v>797</v>
      </c>
      <c r="BM50" s="37">
        <v>42859</v>
      </c>
      <c r="BN50" s="38">
        <v>30000</v>
      </c>
      <c r="BO50" s="38" t="str">
        <f t="shared" si="5"/>
        <v>30.000</v>
      </c>
      <c r="BP50" s="67">
        <f t="shared" si="6"/>
        <v>29760</v>
      </c>
      <c r="BQ50" s="67">
        <f t="shared" si="7"/>
        <v>30000</v>
      </c>
      <c r="BR50" s="56">
        <f t="shared" si="8"/>
        <v>29010</v>
      </c>
      <c r="BS50" s="56">
        <f t="shared" si="13"/>
        <v>30000</v>
      </c>
      <c r="BT50" s="55">
        <f t="shared" si="9"/>
        <v>28590</v>
      </c>
      <c r="BU50" s="55">
        <f t="shared" si="14"/>
        <v>30000</v>
      </c>
      <c r="BV50" s="61">
        <f t="shared" si="10"/>
        <v>28380</v>
      </c>
      <c r="BW50" s="61">
        <f t="shared" si="15"/>
        <v>30000</v>
      </c>
      <c r="BX50" s="37">
        <v>12859</v>
      </c>
      <c r="BY50" s="39">
        <v>0.7</v>
      </c>
      <c r="BZ50" s="39">
        <v>0.3</v>
      </c>
      <c r="CA50" s="37">
        <v>42859</v>
      </c>
    </row>
    <row r="51" spans="1:79" ht="30" customHeight="1" x14ac:dyDescent="0.25">
      <c r="A51" s="30" t="s">
        <v>375</v>
      </c>
      <c r="B51" s="62">
        <v>551</v>
      </c>
      <c r="C51" s="62">
        <v>0</v>
      </c>
      <c r="D51" s="62">
        <v>0</v>
      </c>
      <c r="E51" s="62">
        <v>464</v>
      </c>
      <c r="F51" s="62">
        <v>9</v>
      </c>
      <c r="G51" s="62">
        <v>15</v>
      </c>
      <c r="H51" s="80">
        <f t="shared" si="12"/>
        <v>6</v>
      </c>
      <c r="I51" s="53" t="str">
        <f t="shared" si="11"/>
        <v>6,0</v>
      </c>
      <c r="J51" s="31" t="s">
        <v>374</v>
      </c>
      <c r="K51" s="32" t="s">
        <v>70</v>
      </c>
      <c r="L51" s="32" t="s">
        <v>376</v>
      </c>
      <c r="M51" s="33">
        <v>310</v>
      </c>
      <c r="N51" s="31" t="s">
        <v>209</v>
      </c>
      <c r="O51" s="32">
        <v>46604</v>
      </c>
      <c r="P51" s="69" t="s">
        <v>1664</v>
      </c>
      <c r="Q51" s="32"/>
      <c r="R51" s="32">
        <v>0</v>
      </c>
      <c r="S51" s="32">
        <v>0</v>
      </c>
      <c r="T51" s="32" t="s">
        <v>378</v>
      </c>
      <c r="U51" s="32"/>
      <c r="V51" s="32" t="s">
        <v>379</v>
      </c>
      <c r="W51" s="32" t="s">
        <v>380</v>
      </c>
      <c r="X51" s="32" t="s">
        <v>381</v>
      </c>
      <c r="Y51" s="32" t="s">
        <v>382</v>
      </c>
      <c r="Z51" s="32" t="s">
        <v>383</v>
      </c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4"/>
      <c r="AL51" s="32"/>
      <c r="AM51" s="32"/>
      <c r="AN51" s="32"/>
      <c r="AO51" s="32"/>
      <c r="AP51" s="32"/>
      <c r="AQ51" s="32" t="s">
        <v>374</v>
      </c>
      <c r="AR51" s="32" t="s">
        <v>384</v>
      </c>
      <c r="AS51" s="31" t="s">
        <v>385</v>
      </c>
      <c r="AT51" s="32" t="s">
        <v>116</v>
      </c>
      <c r="AU51" s="32" t="s">
        <v>91</v>
      </c>
      <c r="AV51" s="35">
        <v>116</v>
      </c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6">
        <v>44927</v>
      </c>
      <c r="BJ51" s="36">
        <v>45291</v>
      </c>
      <c r="BK51" s="36">
        <v>45341</v>
      </c>
      <c r="BL51" s="32" t="s">
        <v>209</v>
      </c>
      <c r="BM51" s="37">
        <v>70000</v>
      </c>
      <c r="BN51" s="38">
        <v>43750</v>
      </c>
      <c r="BO51" s="38" t="str">
        <f t="shared" si="5"/>
        <v>43.750</v>
      </c>
      <c r="BP51" s="67">
        <f t="shared" si="6"/>
        <v>43400</v>
      </c>
      <c r="BQ51" s="67">
        <f t="shared" si="7"/>
        <v>43400</v>
      </c>
      <c r="BR51" s="56">
        <f t="shared" si="8"/>
        <v>42306.25</v>
      </c>
      <c r="BS51" s="56">
        <f t="shared" si="13"/>
        <v>42306.25</v>
      </c>
      <c r="BT51" s="55">
        <f t="shared" si="9"/>
        <v>41693.75</v>
      </c>
      <c r="BU51" s="55">
        <f t="shared" si="14"/>
        <v>41693.75</v>
      </c>
      <c r="BV51" s="61">
        <f t="shared" si="10"/>
        <v>41387.5</v>
      </c>
      <c r="BW51" s="61">
        <f t="shared" si="15"/>
        <v>41387.5</v>
      </c>
      <c r="BX51" s="37">
        <v>26250</v>
      </c>
      <c r="BY51" s="39">
        <v>0.625</v>
      </c>
      <c r="BZ51" s="39">
        <v>0.375</v>
      </c>
      <c r="CA51" s="37">
        <v>80000</v>
      </c>
    </row>
    <row r="52" spans="1:79" ht="30" customHeight="1" x14ac:dyDescent="0.25">
      <c r="A52" s="30" t="s">
        <v>1141</v>
      </c>
      <c r="B52" s="62">
        <v>562</v>
      </c>
      <c r="C52" s="62">
        <v>0</v>
      </c>
      <c r="D52" s="62">
        <v>0</v>
      </c>
      <c r="E52" s="62">
        <f>120*4</f>
        <v>480</v>
      </c>
      <c r="F52" s="62">
        <v>9</v>
      </c>
      <c r="G52" s="62">
        <v>15</v>
      </c>
      <c r="H52" s="80">
        <f t="shared" si="12"/>
        <v>6</v>
      </c>
      <c r="I52" s="53" t="str">
        <f t="shared" si="11"/>
        <v>6,0</v>
      </c>
      <c r="J52" s="31" t="s">
        <v>1140</v>
      </c>
      <c r="K52" s="32" t="s">
        <v>207</v>
      </c>
      <c r="L52" s="32" t="s">
        <v>1142</v>
      </c>
      <c r="M52" s="33">
        <v>540</v>
      </c>
      <c r="N52" s="31" t="s">
        <v>193</v>
      </c>
      <c r="O52" s="32">
        <v>51101</v>
      </c>
      <c r="P52" s="69" t="s">
        <v>1665</v>
      </c>
      <c r="Q52" s="32"/>
      <c r="R52" s="32">
        <v>0</v>
      </c>
      <c r="S52" s="32">
        <v>0</v>
      </c>
      <c r="T52" s="32" t="s">
        <v>1144</v>
      </c>
      <c r="U52" s="32" t="s">
        <v>133</v>
      </c>
      <c r="V52" s="32" t="s">
        <v>1145</v>
      </c>
      <c r="W52" s="32" t="s">
        <v>1146</v>
      </c>
      <c r="X52" s="32" t="s">
        <v>1147</v>
      </c>
      <c r="Y52" s="32" t="s">
        <v>1148</v>
      </c>
      <c r="Z52" s="32" t="s">
        <v>1122</v>
      </c>
      <c r="AA52" s="32" t="s">
        <v>223</v>
      </c>
      <c r="AB52" s="32" t="s">
        <v>910</v>
      </c>
      <c r="AC52" s="32" t="s">
        <v>1149</v>
      </c>
      <c r="AD52" s="32" t="s">
        <v>1147</v>
      </c>
      <c r="AE52" s="32" t="s">
        <v>1150</v>
      </c>
      <c r="AF52" s="32" t="s">
        <v>222</v>
      </c>
      <c r="AG52" s="32" t="s">
        <v>212</v>
      </c>
      <c r="AH52" s="32" t="s">
        <v>910</v>
      </c>
      <c r="AI52" s="32" t="s">
        <v>1149</v>
      </c>
      <c r="AJ52" s="32" t="s">
        <v>1147</v>
      </c>
      <c r="AK52" s="34">
        <v>724587375</v>
      </c>
      <c r="AL52" s="32" t="s">
        <v>222</v>
      </c>
      <c r="AM52" s="32"/>
      <c r="AN52" s="32"/>
      <c r="AO52" s="32"/>
      <c r="AP52" s="32"/>
      <c r="AQ52" s="32" t="s">
        <v>1140</v>
      </c>
      <c r="AR52" s="32" t="s">
        <v>1151</v>
      </c>
      <c r="AS52" s="31" t="s">
        <v>1152</v>
      </c>
      <c r="AT52" s="32" t="s">
        <v>90</v>
      </c>
      <c r="AU52" s="32" t="s">
        <v>580</v>
      </c>
      <c r="AV52" s="35">
        <v>120</v>
      </c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6">
        <v>44928</v>
      </c>
      <c r="BJ52" s="36">
        <v>45291</v>
      </c>
      <c r="BK52" s="36">
        <v>45341</v>
      </c>
      <c r="BL52" s="32" t="s">
        <v>193</v>
      </c>
      <c r="BM52" s="37">
        <v>43000</v>
      </c>
      <c r="BN52" s="38">
        <v>30000</v>
      </c>
      <c r="BO52" s="38" t="str">
        <f t="shared" si="5"/>
        <v>30.000</v>
      </c>
      <c r="BP52" s="67">
        <f t="shared" si="6"/>
        <v>29760</v>
      </c>
      <c r="BQ52" s="67">
        <f t="shared" si="7"/>
        <v>30000</v>
      </c>
      <c r="BR52" s="56">
        <f t="shared" si="8"/>
        <v>29010</v>
      </c>
      <c r="BS52" s="56">
        <f t="shared" si="13"/>
        <v>30000</v>
      </c>
      <c r="BT52" s="55">
        <f t="shared" si="9"/>
        <v>28590</v>
      </c>
      <c r="BU52" s="55">
        <f t="shared" si="14"/>
        <v>30000</v>
      </c>
      <c r="BV52" s="61">
        <f t="shared" si="10"/>
        <v>28380</v>
      </c>
      <c r="BW52" s="61">
        <f t="shared" si="15"/>
        <v>30000</v>
      </c>
      <c r="BX52" s="37">
        <v>13000</v>
      </c>
      <c r="BY52" s="39">
        <v>0.69769999999999999</v>
      </c>
      <c r="BZ52" s="39">
        <v>0.30230000000000001</v>
      </c>
      <c r="CA52" s="37">
        <v>43000</v>
      </c>
    </row>
    <row r="53" spans="1:79" ht="30" customHeight="1" x14ac:dyDescent="0.25">
      <c r="A53" s="30" t="s">
        <v>813</v>
      </c>
      <c r="B53" s="62">
        <v>519</v>
      </c>
      <c r="C53" s="62">
        <v>0</v>
      </c>
      <c r="D53" s="62">
        <v>15</v>
      </c>
      <c r="E53" s="62">
        <v>162</v>
      </c>
      <c r="F53" s="62">
        <v>4</v>
      </c>
      <c r="G53" s="62">
        <v>7</v>
      </c>
      <c r="H53" s="80">
        <f t="shared" si="12"/>
        <v>5.7</v>
      </c>
      <c r="I53" s="53" t="str">
        <f t="shared" si="11"/>
        <v>5,7</v>
      </c>
      <c r="J53" s="31" t="s">
        <v>812</v>
      </c>
      <c r="K53" s="32" t="s">
        <v>70</v>
      </c>
      <c r="L53" s="32" t="s">
        <v>814</v>
      </c>
      <c r="M53" s="33" t="s">
        <v>815</v>
      </c>
      <c r="N53" s="31" t="s">
        <v>209</v>
      </c>
      <c r="O53" s="32">
        <v>46804</v>
      </c>
      <c r="P53" s="69" t="s">
        <v>1666</v>
      </c>
      <c r="Q53" s="32"/>
      <c r="R53" s="32">
        <v>0</v>
      </c>
      <c r="S53" s="32">
        <v>0</v>
      </c>
      <c r="T53" s="32" t="s">
        <v>817</v>
      </c>
      <c r="U53" s="32"/>
      <c r="V53" s="32" t="s">
        <v>315</v>
      </c>
      <c r="W53" s="32" t="s">
        <v>818</v>
      </c>
      <c r="X53" s="32" t="s">
        <v>819</v>
      </c>
      <c r="Y53" s="32" t="s">
        <v>820</v>
      </c>
      <c r="Z53" s="32" t="s">
        <v>350</v>
      </c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4"/>
      <c r="AL53" s="32"/>
      <c r="AM53" s="32"/>
      <c r="AN53" s="32"/>
      <c r="AO53" s="32"/>
      <c r="AP53" s="32"/>
      <c r="AQ53" s="32" t="s">
        <v>812</v>
      </c>
      <c r="AR53" s="32" t="s">
        <v>821</v>
      </c>
      <c r="AS53" s="31" t="s">
        <v>822</v>
      </c>
      <c r="AT53" s="32" t="s">
        <v>90</v>
      </c>
      <c r="AU53" s="32" t="s">
        <v>91</v>
      </c>
      <c r="AV53" s="35">
        <v>54</v>
      </c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6">
        <v>44927</v>
      </c>
      <c r="BJ53" s="36">
        <v>45291</v>
      </c>
      <c r="BK53" s="36">
        <v>45341</v>
      </c>
      <c r="BL53" s="32" t="s">
        <v>209</v>
      </c>
      <c r="BM53" s="37">
        <v>100000</v>
      </c>
      <c r="BN53" s="38">
        <v>30000</v>
      </c>
      <c r="BO53" s="38" t="str">
        <f t="shared" si="5"/>
        <v>30.000</v>
      </c>
      <c r="BP53" s="67">
        <f t="shared" si="6"/>
        <v>29760</v>
      </c>
      <c r="BQ53" s="67">
        <f t="shared" si="7"/>
        <v>30000</v>
      </c>
      <c r="BR53" s="56">
        <f t="shared" si="8"/>
        <v>29010</v>
      </c>
      <c r="BS53" s="56">
        <f t="shared" si="13"/>
        <v>30000</v>
      </c>
      <c r="BT53" s="55">
        <f t="shared" si="9"/>
        <v>28590</v>
      </c>
      <c r="BU53" s="55">
        <f t="shared" si="14"/>
        <v>30000</v>
      </c>
      <c r="BV53" s="61">
        <f t="shared" si="10"/>
        <v>28380</v>
      </c>
      <c r="BW53" s="61">
        <f t="shared" si="15"/>
        <v>30000</v>
      </c>
      <c r="BX53" s="37">
        <v>70000</v>
      </c>
      <c r="BY53" s="39">
        <v>0.3</v>
      </c>
      <c r="BZ53" s="39">
        <v>0.7</v>
      </c>
      <c r="CA53" s="37">
        <v>100000</v>
      </c>
    </row>
    <row r="54" spans="1:79" ht="30" customHeight="1" x14ac:dyDescent="0.25">
      <c r="A54" s="30" t="s">
        <v>404</v>
      </c>
      <c r="B54" s="62">
        <v>571</v>
      </c>
      <c r="C54" s="62">
        <v>0</v>
      </c>
      <c r="D54" s="62">
        <v>15</v>
      </c>
      <c r="E54" s="62">
        <v>165</v>
      </c>
      <c r="F54" s="62">
        <v>4</v>
      </c>
      <c r="G54" s="62">
        <v>7</v>
      </c>
      <c r="H54" s="80">
        <f t="shared" si="12"/>
        <v>5.7</v>
      </c>
      <c r="I54" s="53" t="str">
        <f t="shared" si="11"/>
        <v>5,7</v>
      </c>
      <c r="J54" s="31" t="s">
        <v>403</v>
      </c>
      <c r="K54" s="32" t="s">
        <v>70</v>
      </c>
      <c r="L54" s="32" t="s">
        <v>405</v>
      </c>
      <c r="M54" s="33">
        <v>647</v>
      </c>
      <c r="N54" s="31" t="s">
        <v>406</v>
      </c>
      <c r="O54" s="32">
        <v>46334</v>
      </c>
      <c r="P54" s="69" t="s">
        <v>1667</v>
      </c>
      <c r="Q54" s="32" t="s">
        <v>408</v>
      </c>
      <c r="R54" s="32">
        <v>0</v>
      </c>
      <c r="S54" s="32">
        <v>0</v>
      </c>
      <c r="T54" s="32" t="s">
        <v>409</v>
      </c>
      <c r="U54" s="32" t="s">
        <v>102</v>
      </c>
      <c r="V54" s="32" t="s">
        <v>335</v>
      </c>
      <c r="W54" s="32" t="s">
        <v>410</v>
      </c>
      <c r="X54" s="32" t="s">
        <v>411</v>
      </c>
      <c r="Y54" s="32" t="s">
        <v>412</v>
      </c>
      <c r="Z54" s="32" t="s">
        <v>161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4"/>
      <c r="AL54" s="32"/>
      <c r="AM54" s="32"/>
      <c r="AN54" s="32"/>
      <c r="AO54" s="32"/>
      <c r="AP54" s="32"/>
      <c r="AQ54" s="32" t="s">
        <v>403</v>
      </c>
      <c r="AR54" s="32" t="s">
        <v>413</v>
      </c>
      <c r="AS54" s="31" t="s">
        <v>414</v>
      </c>
      <c r="AT54" s="32" t="s">
        <v>90</v>
      </c>
      <c r="AU54" s="32" t="s">
        <v>91</v>
      </c>
      <c r="AV54" s="35">
        <v>55</v>
      </c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6">
        <v>44927</v>
      </c>
      <c r="BJ54" s="36">
        <v>45291</v>
      </c>
      <c r="BK54" s="36">
        <v>45341</v>
      </c>
      <c r="BL54" s="32" t="s">
        <v>406</v>
      </c>
      <c r="BM54" s="37">
        <v>101000</v>
      </c>
      <c r="BN54" s="38">
        <v>30000</v>
      </c>
      <c r="BO54" s="38" t="str">
        <f t="shared" si="5"/>
        <v>30.000</v>
      </c>
      <c r="BP54" s="67">
        <f t="shared" si="6"/>
        <v>29760</v>
      </c>
      <c r="BQ54" s="67">
        <f t="shared" si="7"/>
        <v>30000</v>
      </c>
      <c r="BR54" s="56">
        <f t="shared" si="8"/>
        <v>29010</v>
      </c>
      <c r="BS54" s="56">
        <f t="shared" si="13"/>
        <v>30000</v>
      </c>
      <c r="BT54" s="55">
        <f t="shared" si="9"/>
        <v>28590</v>
      </c>
      <c r="BU54" s="55">
        <f t="shared" si="14"/>
        <v>30000</v>
      </c>
      <c r="BV54" s="61">
        <f t="shared" si="10"/>
        <v>28380</v>
      </c>
      <c r="BW54" s="61">
        <f t="shared" si="15"/>
        <v>30000</v>
      </c>
      <c r="BX54" s="37">
        <v>71000</v>
      </c>
      <c r="BY54" s="39">
        <v>0.29699999999999999</v>
      </c>
      <c r="BZ54" s="39">
        <v>0.70299999999999996</v>
      </c>
      <c r="CA54" s="37">
        <v>101000</v>
      </c>
    </row>
    <row r="55" spans="1:79" ht="30" customHeight="1" x14ac:dyDescent="0.25">
      <c r="A55" s="30" t="s">
        <v>1313</v>
      </c>
      <c r="B55" s="62">
        <v>532</v>
      </c>
      <c r="C55" s="62">
        <v>0</v>
      </c>
      <c r="D55" s="62">
        <v>15</v>
      </c>
      <c r="E55" s="62">
        <f>30*2</f>
        <v>60</v>
      </c>
      <c r="F55" s="62">
        <v>2</v>
      </c>
      <c r="G55" s="62">
        <v>15</v>
      </c>
      <c r="H55" s="80">
        <f t="shared" si="12"/>
        <v>5.5</v>
      </c>
      <c r="I55" s="53" t="str">
        <f t="shared" si="11"/>
        <v>5,5</v>
      </c>
      <c r="J55" s="31" t="s">
        <v>1312</v>
      </c>
      <c r="K55" s="32" t="s">
        <v>70</v>
      </c>
      <c r="L55" s="32" t="s">
        <v>1314</v>
      </c>
      <c r="M55" s="33">
        <v>9</v>
      </c>
      <c r="N55" s="31" t="s">
        <v>1315</v>
      </c>
      <c r="O55" s="32">
        <v>46331</v>
      </c>
      <c r="P55" s="69" t="s">
        <v>1668</v>
      </c>
      <c r="Q55" s="32"/>
      <c r="R55" s="32">
        <v>0</v>
      </c>
      <c r="S55" s="32">
        <v>0</v>
      </c>
      <c r="T55" s="32" t="s">
        <v>1317</v>
      </c>
      <c r="U55" s="32" t="s">
        <v>1318</v>
      </c>
      <c r="V55" s="32" t="s">
        <v>1319</v>
      </c>
      <c r="W55" s="32" t="s">
        <v>1320</v>
      </c>
      <c r="X55" s="32" t="s">
        <v>1321</v>
      </c>
      <c r="Y55" s="32" t="s">
        <v>1322</v>
      </c>
      <c r="Z55" s="32" t="s">
        <v>805</v>
      </c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4"/>
      <c r="AL55" s="32"/>
      <c r="AM55" s="32"/>
      <c r="AN55" s="32"/>
      <c r="AO55" s="32"/>
      <c r="AP55" s="32"/>
      <c r="AQ55" s="32" t="s">
        <v>1312</v>
      </c>
      <c r="AR55" s="32" t="s">
        <v>1323</v>
      </c>
      <c r="AS55" s="31" t="s">
        <v>1324</v>
      </c>
      <c r="AT55" s="32" t="s">
        <v>116</v>
      </c>
      <c r="AU55" s="32" t="s">
        <v>91</v>
      </c>
      <c r="AV55" s="35">
        <v>30</v>
      </c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6">
        <v>44927</v>
      </c>
      <c r="BJ55" s="36">
        <v>45291</v>
      </c>
      <c r="BK55" s="36">
        <v>45341</v>
      </c>
      <c r="BL55" s="32" t="s">
        <v>1315</v>
      </c>
      <c r="BM55" s="37">
        <v>220000</v>
      </c>
      <c r="BN55" s="38">
        <v>65000</v>
      </c>
      <c r="BO55" s="38" t="str">
        <f t="shared" si="5"/>
        <v>65.000</v>
      </c>
      <c r="BP55" s="67">
        <f t="shared" si="6"/>
        <v>64480</v>
      </c>
      <c r="BQ55" s="67">
        <f t="shared" si="7"/>
        <v>64480</v>
      </c>
      <c r="BR55" s="56">
        <f t="shared" si="8"/>
        <v>62855</v>
      </c>
      <c r="BS55" s="56">
        <f t="shared" si="13"/>
        <v>62855</v>
      </c>
      <c r="BT55" s="55">
        <f t="shared" si="9"/>
        <v>61945</v>
      </c>
      <c r="BU55" s="55">
        <f t="shared" si="14"/>
        <v>61945</v>
      </c>
      <c r="BV55" s="61">
        <f t="shared" si="10"/>
        <v>61490</v>
      </c>
      <c r="BW55" s="61">
        <f t="shared" si="15"/>
        <v>61490</v>
      </c>
      <c r="BX55" s="37">
        <v>155000</v>
      </c>
      <c r="BY55" s="39">
        <v>0.29549999999999998</v>
      </c>
      <c r="BZ55" s="39">
        <v>0.70450000000000002</v>
      </c>
      <c r="CA55" s="37">
        <v>220000</v>
      </c>
    </row>
    <row r="56" spans="1:79" ht="30" customHeight="1" x14ac:dyDescent="0.25">
      <c r="A56" s="30" t="s">
        <v>1539</v>
      </c>
      <c r="B56" s="62">
        <v>567</v>
      </c>
      <c r="C56" s="62">
        <v>0</v>
      </c>
      <c r="D56" s="62">
        <v>7</v>
      </c>
      <c r="E56" s="62">
        <f>70*3</f>
        <v>210</v>
      </c>
      <c r="F56" s="62">
        <v>5</v>
      </c>
      <c r="G56" s="62">
        <v>15</v>
      </c>
      <c r="H56" s="80">
        <f t="shared" si="12"/>
        <v>5.4</v>
      </c>
      <c r="I56" s="53" t="str">
        <f t="shared" si="11"/>
        <v>5,4</v>
      </c>
      <c r="J56" s="31" t="s">
        <v>919</v>
      </c>
      <c r="K56" s="32" t="s">
        <v>70</v>
      </c>
      <c r="L56" s="32" t="s">
        <v>921</v>
      </c>
      <c r="M56" s="33">
        <v>562</v>
      </c>
      <c r="N56" s="31" t="s">
        <v>93</v>
      </c>
      <c r="O56" s="32">
        <v>46001</v>
      </c>
      <c r="P56" s="69" t="s">
        <v>1669</v>
      </c>
      <c r="Q56" s="32" t="s">
        <v>923</v>
      </c>
      <c r="R56" s="32">
        <v>1</v>
      </c>
      <c r="S56" s="32">
        <v>0</v>
      </c>
      <c r="T56" s="32" t="s">
        <v>924</v>
      </c>
      <c r="U56" s="32" t="s">
        <v>133</v>
      </c>
      <c r="V56" s="32" t="s">
        <v>157</v>
      </c>
      <c r="W56" s="32" t="s">
        <v>925</v>
      </c>
      <c r="X56" s="32" t="s">
        <v>926</v>
      </c>
      <c r="Y56" s="32" t="s">
        <v>927</v>
      </c>
      <c r="Z56" s="32" t="s">
        <v>928</v>
      </c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4"/>
      <c r="AL56" s="32"/>
      <c r="AM56" s="32"/>
      <c r="AN56" s="32"/>
      <c r="AO56" s="32"/>
      <c r="AP56" s="32"/>
      <c r="AQ56" s="32" t="s">
        <v>919</v>
      </c>
      <c r="AR56" s="32" t="s">
        <v>929</v>
      </c>
      <c r="AS56" s="31" t="s">
        <v>930</v>
      </c>
      <c r="AT56" s="32" t="s">
        <v>90</v>
      </c>
      <c r="AU56" s="32" t="s">
        <v>91</v>
      </c>
      <c r="AV56" s="35">
        <v>70</v>
      </c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6">
        <v>44927</v>
      </c>
      <c r="BJ56" s="36">
        <v>45291</v>
      </c>
      <c r="BK56" s="36">
        <v>45341</v>
      </c>
      <c r="BL56" s="32" t="s">
        <v>93</v>
      </c>
      <c r="BM56" s="37">
        <v>61000</v>
      </c>
      <c r="BN56" s="38">
        <v>30000</v>
      </c>
      <c r="BO56" s="38" t="str">
        <f t="shared" si="5"/>
        <v>30.000</v>
      </c>
      <c r="BP56" s="67">
        <f t="shared" si="6"/>
        <v>29760</v>
      </c>
      <c r="BQ56" s="67">
        <f t="shared" si="7"/>
        <v>30000</v>
      </c>
      <c r="BR56" s="56">
        <f t="shared" si="8"/>
        <v>29010</v>
      </c>
      <c r="BS56" s="56">
        <f t="shared" si="13"/>
        <v>30000</v>
      </c>
      <c r="BT56" s="55">
        <f t="shared" si="9"/>
        <v>28590</v>
      </c>
      <c r="BU56" s="55">
        <f t="shared" si="14"/>
        <v>30000</v>
      </c>
      <c r="BV56" s="61">
        <f t="shared" si="10"/>
        <v>28380</v>
      </c>
      <c r="BW56" s="61">
        <f t="shared" si="15"/>
        <v>30000</v>
      </c>
      <c r="BX56" s="37">
        <v>31000</v>
      </c>
      <c r="BY56" s="39">
        <v>0.49180000000000001</v>
      </c>
      <c r="BZ56" s="39">
        <v>0.50819999999999999</v>
      </c>
      <c r="CA56" s="37">
        <v>61000</v>
      </c>
    </row>
    <row r="57" spans="1:79" ht="30" customHeight="1" x14ac:dyDescent="0.25">
      <c r="A57" s="30" t="s">
        <v>710</v>
      </c>
      <c r="B57" s="62">
        <v>536</v>
      </c>
      <c r="C57" s="62">
        <v>0</v>
      </c>
      <c r="D57" s="62">
        <v>0</v>
      </c>
      <c r="E57" s="62">
        <v>450</v>
      </c>
      <c r="F57" s="62">
        <v>9</v>
      </c>
      <c r="G57" s="62">
        <v>7</v>
      </c>
      <c r="H57" s="80">
        <f t="shared" si="12"/>
        <v>5.2</v>
      </c>
      <c r="I57" s="53" t="str">
        <f t="shared" si="11"/>
        <v>5,2</v>
      </c>
      <c r="J57" s="31" t="s">
        <v>709</v>
      </c>
      <c r="K57" s="32" t="s">
        <v>70</v>
      </c>
      <c r="L57" s="32" t="s">
        <v>711</v>
      </c>
      <c r="M57" s="33" t="s">
        <v>712</v>
      </c>
      <c r="N57" s="31" t="s">
        <v>209</v>
      </c>
      <c r="O57" s="32">
        <v>46601</v>
      </c>
      <c r="P57" s="69" t="s">
        <v>1670</v>
      </c>
      <c r="Q57" s="32"/>
      <c r="R57" s="32">
        <v>0</v>
      </c>
      <c r="S57" s="32">
        <v>0</v>
      </c>
      <c r="T57" s="32" t="s">
        <v>714</v>
      </c>
      <c r="U57" s="32"/>
      <c r="V57" s="32" t="s">
        <v>279</v>
      </c>
      <c r="W57" s="32" t="s">
        <v>715</v>
      </c>
      <c r="X57" s="32"/>
      <c r="Y57" s="32" t="s">
        <v>716</v>
      </c>
      <c r="Z57" s="32" t="s">
        <v>199</v>
      </c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4"/>
      <c r="AL57" s="32"/>
      <c r="AM57" s="32"/>
      <c r="AN57" s="32"/>
      <c r="AO57" s="32"/>
      <c r="AP57" s="32"/>
      <c r="AQ57" s="32" t="s">
        <v>709</v>
      </c>
      <c r="AR57" s="32" t="s">
        <v>717</v>
      </c>
      <c r="AS57" s="31" t="s">
        <v>718</v>
      </c>
      <c r="AT57" s="32" t="s">
        <v>116</v>
      </c>
      <c r="AU57" s="32" t="s">
        <v>432</v>
      </c>
      <c r="AV57" s="35">
        <v>150</v>
      </c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6">
        <v>44927</v>
      </c>
      <c r="BJ57" s="36">
        <v>45291</v>
      </c>
      <c r="BK57" s="36">
        <v>45341</v>
      </c>
      <c r="BL57" s="32" t="s">
        <v>93</v>
      </c>
      <c r="BM57" s="37">
        <v>45000</v>
      </c>
      <c r="BN57" s="38">
        <v>30000</v>
      </c>
      <c r="BO57" s="38" t="str">
        <f t="shared" si="5"/>
        <v>30.000</v>
      </c>
      <c r="BP57" s="67">
        <f t="shared" si="6"/>
        <v>29760</v>
      </c>
      <c r="BQ57" s="67">
        <f t="shared" si="7"/>
        <v>30000</v>
      </c>
      <c r="BR57" s="56">
        <f t="shared" si="8"/>
        <v>29010</v>
      </c>
      <c r="BS57" s="56">
        <f t="shared" si="13"/>
        <v>30000</v>
      </c>
      <c r="BT57" s="55">
        <f t="shared" si="9"/>
        <v>28590</v>
      </c>
      <c r="BU57" s="55">
        <f t="shared" si="14"/>
        <v>30000</v>
      </c>
      <c r="BV57" s="61">
        <f t="shared" si="10"/>
        <v>28380</v>
      </c>
      <c r="BW57" s="61">
        <f t="shared" si="15"/>
        <v>30000</v>
      </c>
      <c r="BX57" s="37">
        <v>15000</v>
      </c>
      <c r="BY57" s="39">
        <v>0.66669999999999996</v>
      </c>
      <c r="BZ57" s="39">
        <v>0.33329999999999999</v>
      </c>
      <c r="CA57" s="37">
        <v>45000</v>
      </c>
    </row>
    <row r="58" spans="1:79" ht="30" customHeight="1" x14ac:dyDescent="0.25">
      <c r="A58" s="30" t="s">
        <v>1561</v>
      </c>
      <c r="B58" s="62">
        <v>572</v>
      </c>
      <c r="C58" s="62">
        <v>15</v>
      </c>
      <c r="D58" s="62">
        <v>0</v>
      </c>
      <c r="E58" s="62">
        <v>144</v>
      </c>
      <c r="F58" s="62">
        <v>3</v>
      </c>
      <c r="G58" s="62">
        <v>7</v>
      </c>
      <c r="H58" s="80">
        <f t="shared" si="12"/>
        <v>5.2</v>
      </c>
      <c r="I58" s="53" t="str">
        <f t="shared" si="11"/>
        <v>5,2</v>
      </c>
      <c r="J58" s="31" t="s">
        <v>126</v>
      </c>
      <c r="K58" s="32" t="s">
        <v>70</v>
      </c>
      <c r="L58" s="32" t="s">
        <v>128</v>
      </c>
      <c r="M58" s="33">
        <v>3</v>
      </c>
      <c r="N58" s="31" t="s">
        <v>129</v>
      </c>
      <c r="O58" s="32">
        <v>47201</v>
      </c>
      <c r="P58" s="69" t="s">
        <v>1671</v>
      </c>
      <c r="Q58" s="32" t="s">
        <v>131</v>
      </c>
      <c r="R58" s="32">
        <v>0</v>
      </c>
      <c r="S58" s="32">
        <v>0</v>
      </c>
      <c r="T58" s="32" t="s">
        <v>132</v>
      </c>
      <c r="U58" s="32" t="s">
        <v>133</v>
      </c>
      <c r="V58" s="32" t="s">
        <v>134</v>
      </c>
      <c r="W58" s="32" t="s">
        <v>135</v>
      </c>
      <c r="X58" s="32" t="s">
        <v>136</v>
      </c>
      <c r="Y58" s="32" t="s">
        <v>137</v>
      </c>
      <c r="Z58" s="32" t="s">
        <v>138</v>
      </c>
      <c r="AA58" s="32"/>
      <c r="AB58" s="32" t="s">
        <v>139</v>
      </c>
      <c r="AC58" s="32" t="s">
        <v>140</v>
      </c>
      <c r="AD58" s="32" t="s">
        <v>141</v>
      </c>
      <c r="AE58" s="32" t="s">
        <v>142</v>
      </c>
      <c r="AF58" s="32" t="s">
        <v>143</v>
      </c>
      <c r="AG58" s="32"/>
      <c r="AH58" s="32"/>
      <c r="AI58" s="32"/>
      <c r="AJ58" s="32"/>
      <c r="AK58" s="34"/>
      <c r="AL58" s="32"/>
      <c r="AM58" s="32" t="s">
        <v>144</v>
      </c>
      <c r="AN58" s="32">
        <v>363</v>
      </c>
      <c r="AO58" s="32" t="s">
        <v>129</v>
      </c>
      <c r="AP58" s="32">
        <v>47201</v>
      </c>
      <c r="AQ58" s="32" t="s">
        <v>126</v>
      </c>
      <c r="AR58" s="32" t="s">
        <v>145</v>
      </c>
      <c r="AS58" s="31" t="s">
        <v>146</v>
      </c>
      <c r="AT58" s="32" t="s">
        <v>90</v>
      </c>
      <c r="AU58" s="32" t="s">
        <v>91</v>
      </c>
      <c r="AV58" s="35">
        <v>48</v>
      </c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6">
        <v>45082</v>
      </c>
      <c r="BJ58" s="36">
        <v>45086</v>
      </c>
      <c r="BK58" s="36">
        <v>45136</v>
      </c>
      <c r="BL58" s="32" t="s">
        <v>129</v>
      </c>
      <c r="BM58" s="37">
        <v>58800</v>
      </c>
      <c r="BN58" s="38">
        <v>33000</v>
      </c>
      <c r="BO58" s="38" t="str">
        <f t="shared" si="5"/>
        <v>33.000</v>
      </c>
      <c r="BP58" s="67">
        <f t="shared" si="6"/>
        <v>32736</v>
      </c>
      <c r="BQ58" s="67">
        <f t="shared" si="7"/>
        <v>32736</v>
      </c>
      <c r="BR58" s="56">
        <f t="shared" si="8"/>
        <v>31911</v>
      </c>
      <c r="BS58" s="56">
        <f t="shared" si="13"/>
        <v>31911</v>
      </c>
      <c r="BT58" s="55">
        <f t="shared" si="9"/>
        <v>31449</v>
      </c>
      <c r="BU58" s="55">
        <f t="shared" si="14"/>
        <v>31449</v>
      </c>
      <c r="BV58" s="61">
        <f t="shared" si="10"/>
        <v>31218</v>
      </c>
      <c r="BW58" s="61">
        <f t="shared" si="15"/>
        <v>31218</v>
      </c>
      <c r="BX58" s="37">
        <v>25800</v>
      </c>
      <c r="BY58" s="39">
        <v>0.56120000000000003</v>
      </c>
      <c r="BZ58" s="39">
        <v>0.43880000000000002</v>
      </c>
      <c r="CA58" s="37">
        <v>58800</v>
      </c>
    </row>
    <row r="59" spans="1:79" ht="30" customHeight="1" x14ac:dyDescent="0.25">
      <c r="A59" s="30" t="s">
        <v>1586</v>
      </c>
      <c r="B59" s="62">
        <v>561</v>
      </c>
      <c r="C59" s="62">
        <v>0</v>
      </c>
      <c r="D59" s="62">
        <v>7</v>
      </c>
      <c r="E59" s="35">
        <v>270</v>
      </c>
      <c r="F59" s="35">
        <v>6</v>
      </c>
      <c r="G59" s="35">
        <v>7</v>
      </c>
      <c r="H59" s="80">
        <f t="shared" si="12"/>
        <v>5.1000000000000005</v>
      </c>
      <c r="I59" s="53" t="str">
        <f t="shared" si="11"/>
        <v>5,1</v>
      </c>
      <c r="J59" s="31" t="s">
        <v>205</v>
      </c>
      <c r="K59" s="32" t="s">
        <v>207</v>
      </c>
      <c r="L59" s="32" t="s">
        <v>208</v>
      </c>
      <c r="M59" s="33" t="s">
        <v>1585</v>
      </c>
      <c r="N59" s="31" t="s">
        <v>209</v>
      </c>
      <c r="O59" s="32">
        <v>46606</v>
      </c>
      <c r="P59" s="69" t="s">
        <v>1672</v>
      </c>
      <c r="Q59" s="32"/>
      <c r="R59" s="32">
        <v>0</v>
      </c>
      <c r="S59" s="32">
        <v>0</v>
      </c>
      <c r="T59" s="32" t="s">
        <v>211</v>
      </c>
      <c r="U59" s="32" t="s">
        <v>212</v>
      </c>
      <c r="V59" s="32" t="s">
        <v>213</v>
      </c>
      <c r="W59" s="32" t="s">
        <v>214</v>
      </c>
      <c r="X59" s="32" t="s">
        <v>215</v>
      </c>
      <c r="Y59" s="32" t="s">
        <v>216</v>
      </c>
      <c r="Z59" s="32" t="s">
        <v>217</v>
      </c>
      <c r="AA59" s="32" t="s">
        <v>212</v>
      </c>
      <c r="AB59" s="32" t="s">
        <v>218</v>
      </c>
      <c r="AC59" s="32" t="s">
        <v>219</v>
      </c>
      <c r="AD59" s="32" t="s">
        <v>220</v>
      </c>
      <c r="AE59" s="32" t="s">
        <v>221</v>
      </c>
      <c r="AF59" s="32" t="s">
        <v>222</v>
      </c>
      <c r="AG59" s="32" t="s">
        <v>223</v>
      </c>
      <c r="AH59" s="32" t="s">
        <v>224</v>
      </c>
      <c r="AI59" s="32" t="s">
        <v>214</v>
      </c>
      <c r="AJ59" s="32" t="s">
        <v>215</v>
      </c>
      <c r="AK59" s="34">
        <v>606561921</v>
      </c>
      <c r="AL59" s="32" t="s">
        <v>217</v>
      </c>
      <c r="AM59" s="32"/>
      <c r="AN59" s="32"/>
      <c r="AO59" s="32"/>
      <c r="AP59" s="32"/>
      <c r="AQ59" s="32" t="s">
        <v>205</v>
      </c>
      <c r="AR59" s="32" t="s">
        <v>225</v>
      </c>
      <c r="AS59" s="31" t="s">
        <v>226</v>
      </c>
      <c r="AT59" s="32" t="s">
        <v>90</v>
      </c>
      <c r="AU59" s="32" t="s">
        <v>91</v>
      </c>
      <c r="AV59" s="35">
        <v>90</v>
      </c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6">
        <v>45059</v>
      </c>
      <c r="BJ59" s="36">
        <v>45060</v>
      </c>
      <c r="BK59" s="36">
        <v>45110</v>
      </c>
      <c r="BL59" s="32" t="s">
        <v>209</v>
      </c>
      <c r="BM59" s="37">
        <v>85000</v>
      </c>
      <c r="BN59" s="38">
        <v>40000</v>
      </c>
      <c r="BO59" s="38" t="str">
        <f t="shared" si="5"/>
        <v>40.000</v>
      </c>
      <c r="BP59" s="67">
        <f t="shared" si="6"/>
        <v>39680</v>
      </c>
      <c r="BQ59" s="67">
        <f t="shared" si="7"/>
        <v>39680</v>
      </c>
      <c r="BR59" s="56">
        <f t="shared" si="8"/>
        <v>38680</v>
      </c>
      <c r="BS59" s="56">
        <f t="shared" si="13"/>
        <v>38680</v>
      </c>
      <c r="BT59" s="55">
        <f t="shared" si="9"/>
        <v>38120</v>
      </c>
      <c r="BU59" s="55">
        <f t="shared" si="14"/>
        <v>38120</v>
      </c>
      <c r="BV59" s="61">
        <f t="shared" si="10"/>
        <v>37840</v>
      </c>
      <c r="BW59" s="61">
        <f t="shared" si="15"/>
        <v>37840</v>
      </c>
      <c r="BX59" s="37">
        <v>45000</v>
      </c>
      <c r="BY59" s="39">
        <v>0.47060000000000002</v>
      </c>
      <c r="BZ59" s="39">
        <v>0.52939999999999998</v>
      </c>
      <c r="CA59" s="37">
        <v>85000</v>
      </c>
    </row>
    <row r="60" spans="1:79" ht="30" customHeight="1" x14ac:dyDescent="0.25">
      <c r="A60" s="30" t="s">
        <v>660</v>
      </c>
      <c r="B60" s="62">
        <v>512</v>
      </c>
      <c r="C60" s="62">
        <v>0</v>
      </c>
      <c r="D60" s="62">
        <v>7</v>
      </c>
      <c r="E60" s="62">
        <v>153</v>
      </c>
      <c r="F60" s="62">
        <v>4</v>
      </c>
      <c r="G60" s="62">
        <v>15</v>
      </c>
      <c r="H60" s="80">
        <f t="shared" si="12"/>
        <v>4.9000000000000004</v>
      </c>
      <c r="I60" s="53" t="str">
        <f t="shared" si="11"/>
        <v>4,9</v>
      </c>
      <c r="J60" s="31" t="s">
        <v>659</v>
      </c>
      <c r="K60" s="32" t="s">
        <v>70</v>
      </c>
      <c r="L60" s="32" t="s">
        <v>661</v>
      </c>
      <c r="M60" s="33" t="s">
        <v>1569</v>
      </c>
      <c r="N60" s="31" t="s">
        <v>662</v>
      </c>
      <c r="O60" s="32">
        <v>46015</v>
      </c>
      <c r="P60" s="69" t="s">
        <v>1673</v>
      </c>
      <c r="Q60" s="32"/>
      <c r="R60" s="32">
        <v>0</v>
      </c>
      <c r="S60" s="32">
        <v>0</v>
      </c>
      <c r="T60" s="32" t="s">
        <v>664</v>
      </c>
      <c r="U60" s="32"/>
      <c r="V60" s="32" t="s">
        <v>665</v>
      </c>
      <c r="W60" s="32" t="s">
        <v>666</v>
      </c>
      <c r="X60" s="32" t="s">
        <v>667</v>
      </c>
      <c r="Y60" s="32" t="s">
        <v>668</v>
      </c>
      <c r="Z60" s="32" t="s">
        <v>383</v>
      </c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4"/>
      <c r="AL60" s="32"/>
      <c r="AM60" s="32" t="s">
        <v>669</v>
      </c>
      <c r="AN60" s="32" t="s">
        <v>670</v>
      </c>
      <c r="AO60" s="32" t="s">
        <v>671</v>
      </c>
      <c r="AP60" s="32">
        <v>46001</v>
      </c>
      <c r="AQ60" s="32" t="s">
        <v>659</v>
      </c>
      <c r="AR60" s="32" t="s">
        <v>672</v>
      </c>
      <c r="AS60" s="31" t="s">
        <v>673</v>
      </c>
      <c r="AT60" s="32" t="s">
        <v>90</v>
      </c>
      <c r="AU60" s="32" t="s">
        <v>91</v>
      </c>
      <c r="AV60" s="35">
        <v>51</v>
      </c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6">
        <v>44927</v>
      </c>
      <c r="BJ60" s="36">
        <v>45291</v>
      </c>
      <c r="BK60" s="36">
        <v>45341</v>
      </c>
      <c r="BL60" s="32" t="s">
        <v>93</v>
      </c>
      <c r="BM60" s="37">
        <v>110000</v>
      </c>
      <c r="BN60" s="38">
        <v>55000</v>
      </c>
      <c r="BO60" s="38" t="str">
        <f t="shared" si="5"/>
        <v>55.000</v>
      </c>
      <c r="BP60" s="67">
        <f t="shared" si="6"/>
        <v>54560</v>
      </c>
      <c r="BQ60" s="67">
        <f t="shared" si="7"/>
        <v>54560</v>
      </c>
      <c r="BR60" s="56">
        <f t="shared" si="8"/>
        <v>53185</v>
      </c>
      <c r="BS60" s="56">
        <f t="shared" si="13"/>
        <v>53185</v>
      </c>
      <c r="BT60" s="55">
        <f t="shared" si="9"/>
        <v>52415</v>
      </c>
      <c r="BU60" s="55">
        <f t="shared" si="14"/>
        <v>52415</v>
      </c>
      <c r="BV60" s="61">
        <f t="shared" si="10"/>
        <v>52030</v>
      </c>
      <c r="BW60" s="61">
        <f t="shared" si="15"/>
        <v>52030</v>
      </c>
      <c r="BX60" s="37">
        <v>55000</v>
      </c>
      <c r="BY60" s="39">
        <v>0.5</v>
      </c>
      <c r="BZ60" s="39">
        <v>0.5</v>
      </c>
      <c r="CA60" s="37">
        <v>110000</v>
      </c>
    </row>
    <row r="61" spans="1:79" ht="30" customHeight="1" x14ac:dyDescent="0.25">
      <c r="A61" s="30" t="s">
        <v>876</v>
      </c>
      <c r="B61" s="62">
        <v>529</v>
      </c>
      <c r="C61" s="62">
        <v>0</v>
      </c>
      <c r="D61" s="62">
        <v>7</v>
      </c>
      <c r="E61" s="62">
        <f>82*4</f>
        <v>328</v>
      </c>
      <c r="F61" s="62">
        <v>7</v>
      </c>
      <c r="G61" s="62">
        <v>0</v>
      </c>
      <c r="H61" s="80">
        <f t="shared" si="12"/>
        <v>4.9000000000000004</v>
      </c>
      <c r="I61" s="53" t="str">
        <f t="shared" si="11"/>
        <v>4,9</v>
      </c>
      <c r="J61" s="31" t="s">
        <v>875</v>
      </c>
      <c r="K61" s="32" t="s">
        <v>70</v>
      </c>
      <c r="L61" s="32" t="s">
        <v>877</v>
      </c>
      <c r="M61" s="33">
        <v>2300</v>
      </c>
      <c r="N61" s="31" t="s">
        <v>193</v>
      </c>
      <c r="O61" s="32">
        <v>51101</v>
      </c>
      <c r="P61" s="69">
        <v>27003345</v>
      </c>
      <c r="Q61" s="32"/>
      <c r="R61" s="32">
        <v>0</v>
      </c>
      <c r="S61" s="32">
        <v>0</v>
      </c>
      <c r="T61" s="32" t="s">
        <v>879</v>
      </c>
      <c r="U61" s="32" t="s">
        <v>133</v>
      </c>
      <c r="V61" s="32" t="s">
        <v>608</v>
      </c>
      <c r="W61" s="32" t="s">
        <v>880</v>
      </c>
      <c r="X61" s="32" t="s">
        <v>881</v>
      </c>
      <c r="Y61" s="32" t="s">
        <v>882</v>
      </c>
      <c r="Z61" s="32" t="s">
        <v>883</v>
      </c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4"/>
      <c r="AL61" s="32"/>
      <c r="AM61" s="32"/>
      <c r="AN61" s="32"/>
      <c r="AO61" s="32"/>
      <c r="AP61" s="32"/>
      <c r="AQ61" s="32" t="s">
        <v>875</v>
      </c>
      <c r="AR61" s="32" t="s">
        <v>884</v>
      </c>
      <c r="AS61" s="31" t="s">
        <v>885</v>
      </c>
      <c r="AT61" s="32" t="s">
        <v>90</v>
      </c>
      <c r="AU61" s="32" t="s">
        <v>91</v>
      </c>
      <c r="AV61" s="35">
        <v>82</v>
      </c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6">
        <v>44927</v>
      </c>
      <c r="BJ61" s="36">
        <v>45291</v>
      </c>
      <c r="BK61" s="36">
        <v>45341</v>
      </c>
      <c r="BL61" s="32" t="s">
        <v>193</v>
      </c>
      <c r="BM61" s="37">
        <v>72280</v>
      </c>
      <c r="BN61" s="38">
        <v>30000</v>
      </c>
      <c r="BO61" s="38" t="str">
        <f t="shared" si="5"/>
        <v>30.000</v>
      </c>
      <c r="BP61" s="67">
        <f t="shared" si="6"/>
        <v>29760</v>
      </c>
      <c r="BQ61" s="67">
        <f t="shared" si="7"/>
        <v>30000</v>
      </c>
      <c r="BR61" s="56">
        <f t="shared" si="8"/>
        <v>29010</v>
      </c>
      <c r="BS61" s="56">
        <f t="shared" si="13"/>
        <v>30000</v>
      </c>
      <c r="BT61" s="55">
        <f t="shared" si="9"/>
        <v>28590</v>
      </c>
      <c r="BU61" s="55">
        <f t="shared" si="14"/>
        <v>30000</v>
      </c>
      <c r="BV61" s="61">
        <f t="shared" si="10"/>
        <v>28380</v>
      </c>
      <c r="BW61" s="61">
        <f t="shared" si="15"/>
        <v>30000</v>
      </c>
      <c r="BX61" s="37">
        <v>42280</v>
      </c>
      <c r="BY61" s="39">
        <v>0.41510000000000002</v>
      </c>
      <c r="BZ61" s="39">
        <v>0.58489999999999998</v>
      </c>
      <c r="CA61" s="37">
        <v>72280</v>
      </c>
    </row>
    <row r="62" spans="1:79" ht="30" customHeight="1" x14ac:dyDescent="0.25">
      <c r="A62" s="30" t="s">
        <v>999</v>
      </c>
      <c r="B62" s="62">
        <v>538</v>
      </c>
      <c r="C62" s="62">
        <v>0</v>
      </c>
      <c r="D62" s="62">
        <v>7</v>
      </c>
      <c r="E62" s="62">
        <f>80*2</f>
        <v>160</v>
      </c>
      <c r="F62" s="62">
        <v>4</v>
      </c>
      <c r="G62" s="62">
        <v>15</v>
      </c>
      <c r="H62" s="80">
        <f t="shared" si="12"/>
        <v>4.9000000000000004</v>
      </c>
      <c r="I62" s="53" t="str">
        <f t="shared" si="11"/>
        <v>4,9</v>
      </c>
      <c r="J62" s="31" t="s">
        <v>998</v>
      </c>
      <c r="K62" s="32" t="s">
        <v>70</v>
      </c>
      <c r="L62" s="32" t="s">
        <v>1000</v>
      </c>
      <c r="M62" s="33" t="s">
        <v>1001</v>
      </c>
      <c r="N62" s="31" t="s">
        <v>93</v>
      </c>
      <c r="O62" s="32">
        <v>46015</v>
      </c>
      <c r="P62" s="70" t="s">
        <v>1538</v>
      </c>
      <c r="Q62" s="32"/>
      <c r="R62" s="32">
        <v>0</v>
      </c>
      <c r="S62" s="32">
        <v>0</v>
      </c>
      <c r="T62" s="32" t="s">
        <v>1003</v>
      </c>
      <c r="U62" s="32" t="s">
        <v>1004</v>
      </c>
      <c r="V62" s="32" t="s">
        <v>806</v>
      </c>
      <c r="W62" s="32" t="s">
        <v>1005</v>
      </c>
      <c r="X62" s="32" t="s">
        <v>1006</v>
      </c>
      <c r="Y62" s="32" t="s">
        <v>1007</v>
      </c>
      <c r="Z62" s="32" t="s">
        <v>1008</v>
      </c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4"/>
      <c r="AL62" s="32"/>
      <c r="AM62" s="32" t="s">
        <v>1009</v>
      </c>
      <c r="AN62" s="32" t="s">
        <v>1010</v>
      </c>
      <c r="AO62" s="32" t="s">
        <v>209</v>
      </c>
      <c r="AP62" s="32">
        <v>46604</v>
      </c>
      <c r="AQ62" s="32" t="s">
        <v>998</v>
      </c>
      <c r="AR62" s="32" t="s">
        <v>1011</v>
      </c>
      <c r="AS62" s="31" t="s">
        <v>1012</v>
      </c>
      <c r="AT62" s="32" t="s">
        <v>90</v>
      </c>
      <c r="AU62" s="32" t="s">
        <v>91</v>
      </c>
      <c r="AV62" s="35">
        <v>80</v>
      </c>
      <c r="AW62" s="32" t="s">
        <v>1013</v>
      </c>
      <c r="AX62" s="32" t="s">
        <v>1014</v>
      </c>
      <c r="AY62" s="32">
        <v>6</v>
      </c>
      <c r="AZ62" s="32" t="s">
        <v>1015</v>
      </c>
      <c r="BA62" s="32" t="s">
        <v>1016</v>
      </c>
      <c r="BB62" s="32">
        <v>200</v>
      </c>
      <c r="BC62" s="32" t="s">
        <v>1017</v>
      </c>
      <c r="BD62" s="32" t="s">
        <v>1018</v>
      </c>
      <c r="BE62" s="32">
        <v>1</v>
      </c>
      <c r="BF62" s="32"/>
      <c r="BG62" s="32"/>
      <c r="BH62" s="32"/>
      <c r="BI62" s="36">
        <v>44927</v>
      </c>
      <c r="BJ62" s="36">
        <v>45291</v>
      </c>
      <c r="BK62" s="36">
        <v>45341</v>
      </c>
      <c r="BL62" s="32" t="s">
        <v>1019</v>
      </c>
      <c r="BM62" s="37">
        <v>60000</v>
      </c>
      <c r="BN62" s="38">
        <v>30000</v>
      </c>
      <c r="BO62" s="38" t="str">
        <f t="shared" si="5"/>
        <v>30.000</v>
      </c>
      <c r="BP62" s="67">
        <f t="shared" si="6"/>
        <v>29760</v>
      </c>
      <c r="BQ62" s="67">
        <f t="shared" si="7"/>
        <v>30000</v>
      </c>
      <c r="BR62" s="56">
        <f t="shared" si="8"/>
        <v>29010</v>
      </c>
      <c r="BS62" s="56">
        <f t="shared" si="13"/>
        <v>30000</v>
      </c>
      <c r="BT62" s="55">
        <f t="shared" si="9"/>
        <v>28590</v>
      </c>
      <c r="BU62" s="55">
        <f t="shared" si="14"/>
        <v>30000</v>
      </c>
      <c r="BV62" s="61">
        <f t="shared" si="10"/>
        <v>28380</v>
      </c>
      <c r="BW62" s="61">
        <f t="shared" si="15"/>
        <v>30000</v>
      </c>
      <c r="BX62" s="37">
        <v>30000</v>
      </c>
      <c r="BY62" s="39">
        <v>0.5</v>
      </c>
      <c r="BZ62" s="39">
        <v>0.5</v>
      </c>
      <c r="CA62" s="37">
        <v>60000</v>
      </c>
    </row>
    <row r="63" spans="1:79" ht="30" customHeight="1" x14ac:dyDescent="0.25">
      <c r="A63" s="30" t="s">
        <v>191</v>
      </c>
      <c r="B63" s="62">
        <v>553</v>
      </c>
      <c r="C63" s="62">
        <v>0</v>
      </c>
      <c r="D63" s="62">
        <v>7</v>
      </c>
      <c r="E63" s="62">
        <v>160</v>
      </c>
      <c r="F63" s="62">
        <v>4</v>
      </c>
      <c r="G63" s="62">
        <v>15</v>
      </c>
      <c r="H63" s="80">
        <f t="shared" si="12"/>
        <v>4.9000000000000004</v>
      </c>
      <c r="I63" s="53" t="str">
        <f t="shared" si="11"/>
        <v>4,9</v>
      </c>
      <c r="J63" s="31" t="s">
        <v>190</v>
      </c>
      <c r="K63" s="32" t="s">
        <v>70</v>
      </c>
      <c r="L63" s="32" t="s">
        <v>192</v>
      </c>
      <c r="M63" s="33">
        <v>54</v>
      </c>
      <c r="N63" s="31" t="s">
        <v>193</v>
      </c>
      <c r="O63" s="32">
        <v>51101</v>
      </c>
      <c r="P63" s="69" t="s">
        <v>1674</v>
      </c>
      <c r="Q63" s="32"/>
      <c r="R63" s="32">
        <v>0</v>
      </c>
      <c r="S63" s="32">
        <v>0</v>
      </c>
      <c r="T63" s="32" t="s">
        <v>195</v>
      </c>
      <c r="U63" s="32"/>
      <c r="V63" s="32" t="s">
        <v>157</v>
      </c>
      <c r="W63" s="32" t="s">
        <v>196</v>
      </c>
      <c r="X63" s="32" t="s">
        <v>197</v>
      </c>
      <c r="Y63" s="32" t="s">
        <v>198</v>
      </c>
      <c r="Z63" s="32" t="s">
        <v>199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4"/>
      <c r="AL63" s="32"/>
      <c r="AM63" s="32"/>
      <c r="AN63" s="32"/>
      <c r="AO63" s="32"/>
      <c r="AP63" s="32"/>
      <c r="AQ63" s="32" t="s">
        <v>190</v>
      </c>
      <c r="AR63" s="32" t="s">
        <v>200</v>
      </c>
      <c r="AS63" s="31" t="s">
        <v>201</v>
      </c>
      <c r="AT63" s="32" t="s">
        <v>90</v>
      </c>
      <c r="AU63" s="32" t="s">
        <v>91</v>
      </c>
      <c r="AV63" s="35">
        <v>80</v>
      </c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6">
        <v>44927</v>
      </c>
      <c r="BJ63" s="36">
        <v>45291</v>
      </c>
      <c r="BK63" s="36">
        <v>45341</v>
      </c>
      <c r="BL63" s="32" t="s">
        <v>193</v>
      </c>
      <c r="BM63" s="37">
        <v>86000</v>
      </c>
      <c r="BN63" s="38">
        <v>30000</v>
      </c>
      <c r="BO63" s="38" t="str">
        <f t="shared" si="5"/>
        <v>30.000</v>
      </c>
      <c r="BP63" s="67">
        <f t="shared" si="6"/>
        <v>29760</v>
      </c>
      <c r="BQ63" s="67">
        <f t="shared" si="7"/>
        <v>30000</v>
      </c>
      <c r="BR63" s="56">
        <f t="shared" si="8"/>
        <v>29010</v>
      </c>
      <c r="BS63" s="56">
        <f t="shared" si="13"/>
        <v>30000</v>
      </c>
      <c r="BT63" s="55">
        <f t="shared" si="9"/>
        <v>28590</v>
      </c>
      <c r="BU63" s="55">
        <f t="shared" si="14"/>
        <v>30000</v>
      </c>
      <c r="BV63" s="61">
        <f t="shared" si="10"/>
        <v>28380</v>
      </c>
      <c r="BW63" s="61">
        <f t="shared" si="15"/>
        <v>30000</v>
      </c>
      <c r="BX63" s="37">
        <v>56000</v>
      </c>
      <c r="BY63" s="39">
        <v>0.3488</v>
      </c>
      <c r="BZ63" s="39">
        <v>0.6512</v>
      </c>
      <c r="CA63" s="37">
        <v>86000</v>
      </c>
    </row>
    <row r="64" spans="1:79" ht="30" customHeight="1" x14ac:dyDescent="0.25">
      <c r="A64" s="30" t="s">
        <v>676</v>
      </c>
      <c r="B64" s="62">
        <v>576</v>
      </c>
      <c r="C64" s="62">
        <v>7</v>
      </c>
      <c r="D64" s="62">
        <v>7</v>
      </c>
      <c r="E64" s="62">
        <v>40</v>
      </c>
      <c r="F64" s="62">
        <v>1</v>
      </c>
      <c r="G64" s="62">
        <v>15</v>
      </c>
      <c r="H64" s="80">
        <f t="shared" si="12"/>
        <v>4.8000000000000007</v>
      </c>
      <c r="I64" s="53" t="str">
        <f t="shared" si="11"/>
        <v>4,8</v>
      </c>
      <c r="J64" s="31" t="s">
        <v>675</v>
      </c>
      <c r="K64" s="32" t="s">
        <v>70</v>
      </c>
      <c r="L64" s="32" t="s">
        <v>677</v>
      </c>
      <c r="M64" s="33">
        <v>211</v>
      </c>
      <c r="N64" s="31" t="s">
        <v>677</v>
      </c>
      <c r="O64" s="32">
        <v>51301</v>
      </c>
      <c r="P64" s="69" t="s">
        <v>1675</v>
      </c>
      <c r="Q64" s="32"/>
      <c r="R64" s="32">
        <v>0</v>
      </c>
      <c r="S64" s="32">
        <v>0</v>
      </c>
      <c r="T64" s="32" t="s">
        <v>679</v>
      </c>
      <c r="U64" s="32"/>
      <c r="V64" s="32" t="s">
        <v>426</v>
      </c>
      <c r="W64" s="32" t="s">
        <v>680</v>
      </c>
      <c r="X64" s="32" t="s">
        <v>681</v>
      </c>
      <c r="Y64" s="32" t="s">
        <v>682</v>
      </c>
      <c r="Z64" s="32" t="s">
        <v>161</v>
      </c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4"/>
      <c r="AL64" s="32"/>
      <c r="AM64" s="32"/>
      <c r="AN64" s="32">
        <v>164</v>
      </c>
      <c r="AO64" s="32" t="s">
        <v>677</v>
      </c>
      <c r="AP64" s="32">
        <v>51301</v>
      </c>
      <c r="AQ64" s="32" t="s">
        <v>675</v>
      </c>
      <c r="AR64" s="32" t="s">
        <v>683</v>
      </c>
      <c r="AS64" s="31" t="s">
        <v>684</v>
      </c>
      <c r="AT64" s="32" t="s">
        <v>116</v>
      </c>
      <c r="AU64" s="32" t="s">
        <v>91</v>
      </c>
      <c r="AV64" s="35">
        <v>40</v>
      </c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6">
        <v>44927</v>
      </c>
      <c r="BJ64" s="36">
        <v>45291</v>
      </c>
      <c r="BK64" s="36">
        <v>45341</v>
      </c>
      <c r="BL64" s="32" t="s">
        <v>677</v>
      </c>
      <c r="BM64" s="37">
        <v>65000</v>
      </c>
      <c r="BN64" s="38">
        <v>30000</v>
      </c>
      <c r="BO64" s="38" t="str">
        <f t="shared" si="5"/>
        <v>30.000</v>
      </c>
      <c r="BP64" s="67">
        <f t="shared" si="6"/>
        <v>29760</v>
      </c>
      <c r="BQ64" s="67">
        <f t="shared" si="7"/>
        <v>30000</v>
      </c>
      <c r="BR64" s="56">
        <f t="shared" si="8"/>
        <v>29010</v>
      </c>
      <c r="BS64" s="56">
        <f t="shared" si="13"/>
        <v>30000</v>
      </c>
      <c r="BT64" s="55">
        <f t="shared" si="9"/>
        <v>28590</v>
      </c>
      <c r="BU64" s="55">
        <f t="shared" si="14"/>
        <v>30000</v>
      </c>
      <c r="BV64" s="61">
        <f t="shared" si="10"/>
        <v>28380</v>
      </c>
      <c r="BW64" s="61">
        <f t="shared" si="15"/>
        <v>30000</v>
      </c>
      <c r="BX64" s="37">
        <v>35000</v>
      </c>
      <c r="BY64" s="39">
        <v>0.46150000000000002</v>
      </c>
      <c r="BZ64" s="39">
        <v>0.53849999999999998</v>
      </c>
      <c r="CA64" s="37">
        <v>65000</v>
      </c>
    </row>
    <row r="65" spans="1:83" ht="30" customHeight="1" x14ac:dyDescent="0.25">
      <c r="A65" s="30" t="s">
        <v>689</v>
      </c>
      <c r="B65" s="62">
        <v>554</v>
      </c>
      <c r="C65" s="62">
        <v>0</v>
      </c>
      <c r="D65" s="62">
        <v>0</v>
      </c>
      <c r="E65" s="62">
        <v>387</v>
      </c>
      <c r="F65" s="62">
        <v>8</v>
      </c>
      <c r="G65" s="62">
        <v>7</v>
      </c>
      <c r="H65" s="80">
        <f t="shared" si="12"/>
        <v>4.7</v>
      </c>
      <c r="I65" s="53" t="str">
        <f t="shared" si="11"/>
        <v>4,7</v>
      </c>
      <c r="J65" s="31" t="s">
        <v>688</v>
      </c>
      <c r="K65" s="32" t="s">
        <v>70</v>
      </c>
      <c r="L65" s="32" t="s">
        <v>690</v>
      </c>
      <c r="M65" s="33" t="s">
        <v>691</v>
      </c>
      <c r="N65" s="31" t="s">
        <v>692</v>
      </c>
      <c r="O65" s="32">
        <v>46006</v>
      </c>
      <c r="P65" s="69">
        <v>64040577</v>
      </c>
      <c r="Q65" s="32" t="s">
        <v>694</v>
      </c>
      <c r="R65" s="32">
        <v>1</v>
      </c>
      <c r="S65" s="32">
        <v>0</v>
      </c>
      <c r="T65" s="32" t="s">
        <v>695</v>
      </c>
      <c r="U65" s="32"/>
      <c r="V65" s="32" t="s">
        <v>696</v>
      </c>
      <c r="W65" s="32" t="s">
        <v>697</v>
      </c>
      <c r="X65" s="32" t="s">
        <v>698</v>
      </c>
      <c r="Y65" s="32" t="s">
        <v>699</v>
      </c>
      <c r="Z65" s="32" t="s">
        <v>700</v>
      </c>
      <c r="AA65" s="32"/>
      <c r="AB65" s="32"/>
      <c r="AC65" s="32"/>
      <c r="AD65" s="32"/>
      <c r="AE65" s="32"/>
      <c r="AF65" s="32"/>
      <c r="AG65" s="32" t="s">
        <v>133</v>
      </c>
      <c r="AH65" s="32" t="s">
        <v>701</v>
      </c>
      <c r="AI65" s="32" t="s">
        <v>702</v>
      </c>
      <c r="AJ65" s="32" t="s">
        <v>703</v>
      </c>
      <c r="AK65" s="34">
        <v>723101488</v>
      </c>
      <c r="AL65" s="32" t="s">
        <v>704</v>
      </c>
      <c r="AM65" s="32"/>
      <c r="AN65" s="32"/>
      <c r="AO65" s="32"/>
      <c r="AP65" s="32"/>
      <c r="AQ65" s="32" t="s">
        <v>688</v>
      </c>
      <c r="AR65" s="32" t="s">
        <v>705</v>
      </c>
      <c r="AS65" s="31" t="s">
        <v>706</v>
      </c>
      <c r="AT65" s="32" t="s">
        <v>90</v>
      </c>
      <c r="AU65" s="32" t="s">
        <v>91</v>
      </c>
      <c r="AV65" s="35">
        <v>129</v>
      </c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6">
        <v>44927</v>
      </c>
      <c r="BJ65" s="36">
        <v>45199</v>
      </c>
      <c r="BK65" s="36">
        <v>45249</v>
      </c>
      <c r="BL65" s="32" t="s">
        <v>93</v>
      </c>
      <c r="BM65" s="37">
        <v>200335</v>
      </c>
      <c r="BN65" s="38">
        <v>140000</v>
      </c>
      <c r="BO65" s="38" t="str">
        <f t="shared" si="5"/>
        <v>140.000</v>
      </c>
      <c r="BP65" s="67">
        <f t="shared" si="6"/>
        <v>138880</v>
      </c>
      <c r="BQ65" s="67">
        <f t="shared" si="7"/>
        <v>138880</v>
      </c>
      <c r="BR65" s="56">
        <f t="shared" si="8"/>
        <v>135380</v>
      </c>
      <c r="BS65" s="56">
        <f t="shared" si="13"/>
        <v>135380</v>
      </c>
      <c r="BT65" s="55">
        <f t="shared" si="9"/>
        <v>133420</v>
      </c>
      <c r="BU65" s="55">
        <f t="shared" si="14"/>
        <v>133420</v>
      </c>
      <c r="BV65" s="61">
        <f t="shared" si="10"/>
        <v>132440</v>
      </c>
      <c r="BW65" s="61">
        <f t="shared" si="15"/>
        <v>132440</v>
      </c>
      <c r="BX65" s="37">
        <v>60335</v>
      </c>
      <c r="BY65" s="39">
        <v>0.69879999999999998</v>
      </c>
      <c r="BZ65" s="39">
        <v>0.30120000000000002</v>
      </c>
      <c r="CA65" s="37">
        <v>200335</v>
      </c>
    </row>
    <row r="66" spans="1:83" ht="30" customHeight="1" x14ac:dyDescent="0.25">
      <c r="A66" s="30" t="s">
        <v>231</v>
      </c>
      <c r="B66" s="62">
        <v>564</v>
      </c>
      <c r="C66" s="62">
        <v>0</v>
      </c>
      <c r="D66" s="62">
        <v>15</v>
      </c>
      <c r="E66" s="62">
        <v>99</v>
      </c>
      <c r="F66" s="62">
        <v>2</v>
      </c>
      <c r="G66" s="62">
        <v>7</v>
      </c>
      <c r="H66" s="80">
        <f t="shared" ref="H66:H72" si="16">(C66*0.2)+(D66*0.2)+(F66*0.5)+(G66*0.1)</f>
        <v>4.7</v>
      </c>
      <c r="I66" s="53" t="str">
        <f t="shared" si="11"/>
        <v>4,7</v>
      </c>
      <c r="J66" s="31" t="s">
        <v>230</v>
      </c>
      <c r="K66" s="32" t="s">
        <v>70</v>
      </c>
      <c r="L66" s="32" t="s">
        <v>208</v>
      </c>
      <c r="M66" s="33" t="s">
        <v>232</v>
      </c>
      <c r="N66" s="31" t="s">
        <v>209</v>
      </c>
      <c r="O66" s="32">
        <v>46601</v>
      </c>
      <c r="P66" s="69" t="s">
        <v>1676</v>
      </c>
      <c r="Q66" s="32" t="s">
        <v>234</v>
      </c>
      <c r="R66" s="32">
        <v>1</v>
      </c>
      <c r="S66" s="32">
        <v>0</v>
      </c>
      <c r="T66" s="32" t="s">
        <v>235</v>
      </c>
      <c r="U66" s="32" t="s">
        <v>133</v>
      </c>
      <c r="V66" s="32" t="s">
        <v>157</v>
      </c>
      <c r="W66" s="32" t="s">
        <v>236</v>
      </c>
      <c r="X66" s="32" t="s">
        <v>237</v>
      </c>
      <c r="Y66" s="32" t="s">
        <v>238</v>
      </c>
      <c r="Z66" s="32" t="s">
        <v>1571</v>
      </c>
      <c r="AA66" s="32"/>
      <c r="AB66" s="32"/>
      <c r="AC66" s="32"/>
      <c r="AD66" s="32"/>
      <c r="AE66" s="32"/>
      <c r="AF66" s="32"/>
      <c r="AG66" s="32" t="s">
        <v>133</v>
      </c>
      <c r="AH66" s="32" t="s">
        <v>240</v>
      </c>
      <c r="AI66" s="32" t="s">
        <v>241</v>
      </c>
      <c r="AJ66" s="32" t="s">
        <v>242</v>
      </c>
      <c r="AK66" s="34">
        <v>773681159</v>
      </c>
      <c r="AL66" s="32" t="s">
        <v>243</v>
      </c>
      <c r="AM66" s="32"/>
      <c r="AN66" s="32"/>
      <c r="AO66" s="32"/>
      <c r="AP66" s="32"/>
      <c r="AQ66" s="32" t="s">
        <v>230</v>
      </c>
      <c r="AR66" s="32" t="s">
        <v>244</v>
      </c>
      <c r="AS66" s="31" t="s">
        <v>245</v>
      </c>
      <c r="AT66" s="32" t="s">
        <v>90</v>
      </c>
      <c r="AU66" s="32" t="s">
        <v>91</v>
      </c>
      <c r="AV66" s="35">
        <v>33</v>
      </c>
      <c r="AW66" s="32" t="s">
        <v>246</v>
      </c>
      <c r="AX66" s="32" t="s">
        <v>246</v>
      </c>
      <c r="AY66" s="32" t="s">
        <v>246</v>
      </c>
      <c r="AZ66" s="32" t="s">
        <v>246</v>
      </c>
      <c r="BA66" s="32" t="s">
        <v>246</v>
      </c>
      <c r="BB66" s="32" t="s">
        <v>246</v>
      </c>
      <c r="BC66" s="32" t="s">
        <v>246</v>
      </c>
      <c r="BD66" s="32" t="s">
        <v>247</v>
      </c>
      <c r="BE66" s="32" t="s">
        <v>246</v>
      </c>
      <c r="BF66" s="32"/>
      <c r="BG66" s="32"/>
      <c r="BH66" s="32"/>
      <c r="BI66" s="36">
        <v>44927</v>
      </c>
      <c r="BJ66" s="36">
        <v>45077</v>
      </c>
      <c r="BK66" s="36">
        <v>45127</v>
      </c>
      <c r="BL66" s="32" t="s">
        <v>248</v>
      </c>
      <c r="BM66" s="37">
        <v>220000</v>
      </c>
      <c r="BN66" s="38">
        <v>65000</v>
      </c>
      <c r="BO66" s="38" t="str">
        <f t="shared" si="5"/>
        <v>65.000</v>
      </c>
      <c r="BP66" s="67">
        <f t="shared" si="6"/>
        <v>64480</v>
      </c>
      <c r="BQ66" s="67">
        <f t="shared" si="7"/>
        <v>64480</v>
      </c>
      <c r="BR66" s="56">
        <f t="shared" si="8"/>
        <v>62855</v>
      </c>
      <c r="BS66" s="56">
        <f t="shared" ref="BS66:BS70" si="17">IF(BR66&lt;30000,30000,BR66)</f>
        <v>62855</v>
      </c>
      <c r="BT66" s="55">
        <f t="shared" si="9"/>
        <v>61945</v>
      </c>
      <c r="BU66" s="55">
        <f t="shared" ref="BU66:BU71" si="18">IF(BT66&lt;30000,30000,BT66)</f>
        <v>61945</v>
      </c>
      <c r="BV66" s="61">
        <f t="shared" si="10"/>
        <v>61490</v>
      </c>
      <c r="BW66" s="61">
        <f t="shared" ref="BW66:BW72" si="19">IF(BV66&lt;30000,30000,BV66)</f>
        <v>61490</v>
      </c>
      <c r="BX66" s="37">
        <v>155000</v>
      </c>
      <c r="BY66" s="39">
        <v>0.29549999999999998</v>
      </c>
      <c r="BZ66" s="39">
        <v>0.70450000000000002</v>
      </c>
      <c r="CA66" s="37">
        <v>220000</v>
      </c>
    </row>
    <row r="67" spans="1:83" ht="30" customHeight="1" x14ac:dyDescent="0.25">
      <c r="A67" s="30" t="s">
        <v>151</v>
      </c>
      <c r="B67" s="62">
        <v>528</v>
      </c>
      <c r="C67" s="62">
        <v>0</v>
      </c>
      <c r="D67" s="62">
        <v>7</v>
      </c>
      <c r="E67" s="62">
        <v>96</v>
      </c>
      <c r="F67" s="62">
        <v>2</v>
      </c>
      <c r="G67" s="62">
        <v>15</v>
      </c>
      <c r="H67" s="80">
        <f t="shared" si="16"/>
        <v>3.9000000000000004</v>
      </c>
      <c r="I67" s="53" t="str">
        <f t="shared" si="11"/>
        <v>3,9</v>
      </c>
      <c r="J67" s="31" t="s">
        <v>150</v>
      </c>
      <c r="K67" s="32" t="s">
        <v>70</v>
      </c>
      <c r="L67" s="32" t="s">
        <v>152</v>
      </c>
      <c r="M67" s="33" t="s">
        <v>153</v>
      </c>
      <c r="N67" s="31" t="s">
        <v>154</v>
      </c>
      <c r="O67" s="32">
        <v>46001</v>
      </c>
      <c r="P67" s="69" t="s">
        <v>1677</v>
      </c>
      <c r="Q67" s="32"/>
      <c r="R67" s="32">
        <v>0</v>
      </c>
      <c r="S67" s="32">
        <v>0</v>
      </c>
      <c r="T67" s="32" t="s">
        <v>156</v>
      </c>
      <c r="U67" s="32"/>
      <c r="V67" s="32" t="s">
        <v>157</v>
      </c>
      <c r="W67" s="32" t="s">
        <v>158</v>
      </c>
      <c r="X67" s="32" t="s">
        <v>159</v>
      </c>
      <c r="Y67" s="32" t="s">
        <v>160</v>
      </c>
      <c r="Z67" s="32" t="s">
        <v>161</v>
      </c>
      <c r="AA67" s="32"/>
      <c r="AB67" s="32"/>
      <c r="AC67" s="32"/>
      <c r="AD67" s="32"/>
      <c r="AE67" s="32"/>
      <c r="AF67" s="32"/>
      <c r="AG67" s="32"/>
      <c r="AH67" s="32" t="s">
        <v>162</v>
      </c>
      <c r="AI67" s="32" t="s">
        <v>163</v>
      </c>
      <c r="AJ67" s="32" t="s">
        <v>164</v>
      </c>
      <c r="AK67" s="34">
        <v>721078519</v>
      </c>
      <c r="AL67" s="32" t="s">
        <v>165</v>
      </c>
      <c r="AM67" s="32" t="s">
        <v>166</v>
      </c>
      <c r="AN67" s="32" t="s">
        <v>167</v>
      </c>
      <c r="AO67" s="32" t="s">
        <v>93</v>
      </c>
      <c r="AP67" s="32">
        <v>46001</v>
      </c>
      <c r="AQ67" s="32" t="s">
        <v>150</v>
      </c>
      <c r="AR67" s="32" t="s">
        <v>168</v>
      </c>
      <c r="AS67" s="31" t="s">
        <v>169</v>
      </c>
      <c r="AT67" s="32" t="s">
        <v>90</v>
      </c>
      <c r="AU67" s="32" t="s">
        <v>170</v>
      </c>
      <c r="AV67" s="35">
        <v>96</v>
      </c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6">
        <v>44927</v>
      </c>
      <c r="BJ67" s="36">
        <v>45291</v>
      </c>
      <c r="BK67" s="36">
        <v>45341</v>
      </c>
      <c r="BL67" s="32" t="s">
        <v>93</v>
      </c>
      <c r="BM67" s="37">
        <v>100000</v>
      </c>
      <c r="BN67" s="38">
        <v>50000</v>
      </c>
      <c r="BO67" s="38" t="str">
        <f t="shared" ref="BO67:BO73" si="20">TEXT(BN67,"0.0")</f>
        <v>50.000</v>
      </c>
      <c r="BP67" s="67">
        <f t="shared" ref="BP67:BP68" si="21">BN67*0.992</f>
        <v>49600</v>
      </c>
      <c r="BQ67" s="67">
        <f t="shared" ref="BQ67:BQ68" si="22">IF(BP67&lt;30000,30000,BP67)</f>
        <v>49600</v>
      </c>
      <c r="BR67" s="56">
        <f t="shared" ref="BR67:BR70" si="23">BN67*0.967</f>
        <v>48350</v>
      </c>
      <c r="BS67" s="56">
        <f t="shared" si="17"/>
        <v>48350</v>
      </c>
      <c r="BT67" s="55">
        <f t="shared" ref="BT67:BT71" si="24">BN67*0.953</f>
        <v>47650</v>
      </c>
      <c r="BU67" s="55">
        <f t="shared" si="18"/>
        <v>47650</v>
      </c>
      <c r="BV67" s="61">
        <f t="shared" ref="BV67:BV72" si="25">BN67*0.946</f>
        <v>47300</v>
      </c>
      <c r="BW67" s="61">
        <f t="shared" si="19"/>
        <v>47300</v>
      </c>
      <c r="BX67" s="37">
        <v>50000</v>
      </c>
      <c r="BY67" s="39">
        <v>0.5</v>
      </c>
      <c r="BZ67" s="39">
        <v>0.5</v>
      </c>
      <c r="CA67" s="37">
        <v>100000</v>
      </c>
    </row>
    <row r="68" spans="1:83" ht="30" customHeight="1" x14ac:dyDescent="0.25">
      <c r="A68" s="30" t="s">
        <v>1547</v>
      </c>
      <c r="B68" s="62">
        <v>556</v>
      </c>
      <c r="C68" s="62">
        <v>0</v>
      </c>
      <c r="D68" s="62">
        <v>0</v>
      </c>
      <c r="E68" s="62">
        <f>100*3</f>
        <v>300</v>
      </c>
      <c r="F68" s="62">
        <v>6</v>
      </c>
      <c r="G68" s="62">
        <v>7</v>
      </c>
      <c r="H68" s="80">
        <f t="shared" si="16"/>
        <v>3.7</v>
      </c>
      <c r="I68" s="53" t="str">
        <f t="shared" si="11"/>
        <v>3,7</v>
      </c>
      <c r="J68" s="31" t="s">
        <v>1350</v>
      </c>
      <c r="K68" s="32" t="s">
        <v>70</v>
      </c>
      <c r="L68" s="32" t="s">
        <v>1352</v>
      </c>
      <c r="M68" s="33">
        <v>483</v>
      </c>
      <c r="N68" s="31" t="s">
        <v>776</v>
      </c>
      <c r="O68" s="32">
        <v>16000</v>
      </c>
      <c r="P68" s="69" t="s">
        <v>1678</v>
      </c>
      <c r="Q68" s="32" t="s">
        <v>1354</v>
      </c>
      <c r="R68" s="32">
        <v>1</v>
      </c>
      <c r="S68" s="32">
        <v>0</v>
      </c>
      <c r="T68" s="32" t="s">
        <v>1355</v>
      </c>
      <c r="U68" s="32"/>
      <c r="V68" s="32" t="s">
        <v>103</v>
      </c>
      <c r="W68" s="32" t="s">
        <v>1356</v>
      </c>
      <c r="X68" s="32" t="s">
        <v>1357</v>
      </c>
      <c r="Y68" s="32" t="s">
        <v>1358</v>
      </c>
      <c r="Z68" s="32" t="s">
        <v>350</v>
      </c>
      <c r="AA68" s="32"/>
      <c r="AB68" s="32" t="s">
        <v>847</v>
      </c>
      <c r="AC68" s="32" t="s">
        <v>1359</v>
      </c>
      <c r="AD68" s="32" t="s">
        <v>1360</v>
      </c>
      <c r="AE68" s="32" t="s">
        <v>1361</v>
      </c>
      <c r="AF68" s="32" t="s">
        <v>1362</v>
      </c>
      <c r="AG68" s="32"/>
      <c r="AH68" s="32" t="s">
        <v>665</v>
      </c>
      <c r="AI68" s="32" t="s">
        <v>1363</v>
      </c>
      <c r="AJ68" s="32" t="s">
        <v>1364</v>
      </c>
      <c r="AK68" s="34">
        <v>724245515</v>
      </c>
      <c r="AL68" s="32" t="s">
        <v>1365</v>
      </c>
      <c r="AM68" s="32"/>
      <c r="AN68" s="32"/>
      <c r="AO68" s="32"/>
      <c r="AP68" s="32"/>
      <c r="AQ68" s="32" t="s">
        <v>1350</v>
      </c>
      <c r="AR68" s="32" t="s">
        <v>1366</v>
      </c>
      <c r="AS68" s="31" t="s">
        <v>1367</v>
      </c>
      <c r="AT68" s="32" t="s">
        <v>116</v>
      </c>
      <c r="AU68" s="32" t="s">
        <v>91</v>
      </c>
      <c r="AV68" s="35">
        <v>100</v>
      </c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6">
        <v>45108</v>
      </c>
      <c r="BJ68" s="36">
        <v>45230</v>
      </c>
      <c r="BK68" s="36">
        <v>45280</v>
      </c>
      <c r="BL68" s="32" t="s">
        <v>93</v>
      </c>
      <c r="BM68" s="37">
        <v>253650</v>
      </c>
      <c r="BN68" s="37">
        <v>150000</v>
      </c>
      <c r="BO68" s="38" t="str">
        <f t="shared" si="20"/>
        <v>150.000</v>
      </c>
      <c r="BP68" s="67">
        <f t="shared" si="21"/>
        <v>148800</v>
      </c>
      <c r="BQ68" s="67">
        <f t="shared" si="22"/>
        <v>148800</v>
      </c>
      <c r="BR68" s="56">
        <f t="shared" si="23"/>
        <v>145050</v>
      </c>
      <c r="BS68" s="56">
        <f t="shared" si="17"/>
        <v>145050</v>
      </c>
      <c r="BT68" s="55">
        <f t="shared" si="24"/>
        <v>142950</v>
      </c>
      <c r="BU68" s="55">
        <f t="shared" si="18"/>
        <v>142950</v>
      </c>
      <c r="BV68" s="61">
        <f t="shared" si="25"/>
        <v>141900</v>
      </c>
      <c r="BW68" s="61">
        <f t="shared" si="19"/>
        <v>141900</v>
      </c>
      <c r="BX68" s="37">
        <v>103650</v>
      </c>
      <c r="BY68" s="39">
        <v>0.59140000000000004</v>
      </c>
      <c r="BZ68" s="39">
        <v>0.40860000000000002</v>
      </c>
      <c r="CA68" s="37">
        <v>253650</v>
      </c>
    </row>
    <row r="69" spans="1:83" ht="30" customHeight="1" x14ac:dyDescent="0.25">
      <c r="A69" s="30" t="s">
        <v>528</v>
      </c>
      <c r="B69" s="62">
        <v>565</v>
      </c>
      <c r="C69" s="62">
        <v>0</v>
      </c>
      <c r="D69" s="62">
        <v>0</v>
      </c>
      <c r="E69" s="62">
        <v>180</v>
      </c>
      <c r="F69" s="62">
        <v>4</v>
      </c>
      <c r="G69" s="62">
        <v>15</v>
      </c>
      <c r="H69" s="80">
        <f t="shared" si="16"/>
        <v>3.5</v>
      </c>
      <c r="I69" s="53" t="str">
        <f t="shared" si="11"/>
        <v>3,5</v>
      </c>
      <c r="J69" s="31" t="s">
        <v>527</v>
      </c>
      <c r="K69" s="32" t="s">
        <v>70</v>
      </c>
      <c r="L69" s="32" t="s">
        <v>1562</v>
      </c>
      <c r="M69" s="33" t="s">
        <v>530</v>
      </c>
      <c r="N69" s="31" t="s">
        <v>209</v>
      </c>
      <c r="O69" s="32">
        <v>46602</v>
      </c>
      <c r="P69" s="69" t="s">
        <v>1679</v>
      </c>
      <c r="Q69" s="32"/>
      <c r="R69" s="32">
        <v>0</v>
      </c>
      <c r="S69" s="32">
        <v>0</v>
      </c>
      <c r="T69" s="32" t="s">
        <v>532</v>
      </c>
      <c r="U69" s="32" t="s">
        <v>133</v>
      </c>
      <c r="V69" s="32" t="s">
        <v>103</v>
      </c>
      <c r="W69" s="32" t="s">
        <v>533</v>
      </c>
      <c r="X69" s="32" t="s">
        <v>534</v>
      </c>
      <c r="Y69" s="32" t="s">
        <v>535</v>
      </c>
      <c r="Z69" s="32" t="s">
        <v>165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4"/>
      <c r="AL69" s="32"/>
      <c r="AM69" s="32"/>
      <c r="AN69" s="32"/>
      <c r="AO69" s="32"/>
      <c r="AP69" s="32"/>
      <c r="AQ69" s="32" t="s">
        <v>527</v>
      </c>
      <c r="AR69" s="32" t="s">
        <v>536</v>
      </c>
      <c r="AS69" s="31" t="s">
        <v>537</v>
      </c>
      <c r="AT69" s="32" t="s">
        <v>116</v>
      </c>
      <c r="AU69" s="32" t="s">
        <v>91</v>
      </c>
      <c r="AV69" s="35">
        <v>60</v>
      </c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6">
        <v>44927</v>
      </c>
      <c r="BJ69" s="36">
        <v>45291</v>
      </c>
      <c r="BK69" s="36">
        <v>45341</v>
      </c>
      <c r="BL69" s="32" t="s">
        <v>209</v>
      </c>
      <c r="BM69" s="37">
        <v>110000</v>
      </c>
      <c r="BN69" s="37">
        <v>77000</v>
      </c>
      <c r="BO69" s="38" t="str">
        <f t="shared" si="20"/>
        <v>77.000</v>
      </c>
      <c r="BP69" s="52"/>
      <c r="BQ69" s="52"/>
      <c r="BR69" s="56">
        <f t="shared" si="23"/>
        <v>74459</v>
      </c>
      <c r="BS69" s="56">
        <f t="shared" si="17"/>
        <v>74459</v>
      </c>
      <c r="BT69" s="55">
        <f t="shared" si="24"/>
        <v>73381</v>
      </c>
      <c r="BU69" s="55">
        <f t="shared" si="18"/>
        <v>73381</v>
      </c>
      <c r="BV69" s="61">
        <f t="shared" si="25"/>
        <v>72842</v>
      </c>
      <c r="BW69" s="61">
        <f t="shared" si="19"/>
        <v>72842</v>
      </c>
      <c r="BX69" s="37">
        <v>33000</v>
      </c>
      <c r="BY69" s="39">
        <v>0.7</v>
      </c>
      <c r="BZ69" s="39">
        <v>0.3</v>
      </c>
      <c r="CA69" s="37">
        <v>110000</v>
      </c>
    </row>
    <row r="70" spans="1:83" ht="30" customHeight="1" x14ac:dyDescent="0.25">
      <c r="A70" s="30" t="s">
        <v>1066</v>
      </c>
      <c r="B70" s="62">
        <v>568</v>
      </c>
      <c r="C70" s="62">
        <v>0</v>
      </c>
      <c r="D70" s="62">
        <v>0</v>
      </c>
      <c r="E70" s="62">
        <f>51*3</f>
        <v>153</v>
      </c>
      <c r="F70" s="62">
        <v>4</v>
      </c>
      <c r="G70" s="62">
        <v>15</v>
      </c>
      <c r="H70" s="80">
        <f t="shared" si="16"/>
        <v>3.5</v>
      </c>
      <c r="I70" s="53" t="str">
        <f t="shared" si="11"/>
        <v>3,5</v>
      </c>
      <c r="J70" s="31" t="s">
        <v>1065</v>
      </c>
      <c r="K70" s="32" t="s">
        <v>70</v>
      </c>
      <c r="L70" s="32" t="s">
        <v>1067</v>
      </c>
      <c r="M70" s="33">
        <v>917</v>
      </c>
      <c r="N70" s="31" t="s">
        <v>1068</v>
      </c>
      <c r="O70" s="32">
        <v>46850</v>
      </c>
      <c r="P70" s="69">
        <v>41328311</v>
      </c>
      <c r="Q70" s="32"/>
      <c r="R70" s="32">
        <v>0</v>
      </c>
      <c r="S70" s="32">
        <v>0</v>
      </c>
      <c r="T70" s="32" t="s">
        <v>1070</v>
      </c>
      <c r="U70" s="32"/>
      <c r="V70" s="32" t="s">
        <v>1071</v>
      </c>
      <c r="W70" s="32" t="s">
        <v>1072</v>
      </c>
      <c r="X70" s="32" t="s">
        <v>1073</v>
      </c>
      <c r="Y70" s="32" t="s">
        <v>1074</v>
      </c>
      <c r="Z70" s="32" t="s">
        <v>199</v>
      </c>
      <c r="AA70" s="32"/>
      <c r="AB70" s="32"/>
      <c r="AC70" s="32"/>
      <c r="AD70" s="32"/>
      <c r="AE70" s="32"/>
      <c r="AF70" s="32"/>
      <c r="AG70" s="32"/>
      <c r="AH70" s="32" t="s">
        <v>1071</v>
      </c>
      <c r="AI70" s="32" t="s">
        <v>1072</v>
      </c>
      <c r="AJ70" s="32" t="s">
        <v>1073</v>
      </c>
      <c r="AK70" s="34">
        <v>724719516</v>
      </c>
      <c r="AL70" s="32" t="s">
        <v>199</v>
      </c>
      <c r="AM70" s="32"/>
      <c r="AN70" s="32"/>
      <c r="AO70" s="32"/>
      <c r="AP70" s="32"/>
      <c r="AQ70" s="32" t="s">
        <v>1065</v>
      </c>
      <c r="AR70" s="32" t="s">
        <v>1075</v>
      </c>
      <c r="AS70" s="31" t="s">
        <v>1076</v>
      </c>
      <c r="AT70" s="32" t="s">
        <v>116</v>
      </c>
      <c r="AU70" s="32" t="s">
        <v>91</v>
      </c>
      <c r="AV70" s="35">
        <v>51</v>
      </c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6">
        <v>44986</v>
      </c>
      <c r="BJ70" s="36">
        <v>45291</v>
      </c>
      <c r="BK70" s="36">
        <v>45341</v>
      </c>
      <c r="BL70" s="32" t="s">
        <v>1068</v>
      </c>
      <c r="BM70" s="37">
        <v>42858</v>
      </c>
      <c r="BN70" s="37">
        <v>30000</v>
      </c>
      <c r="BO70" s="38" t="str">
        <f t="shared" si="20"/>
        <v>30.000</v>
      </c>
      <c r="BP70" s="52"/>
      <c r="BQ70" s="52"/>
      <c r="BR70" s="56">
        <f t="shared" si="23"/>
        <v>29010</v>
      </c>
      <c r="BS70" s="56">
        <f t="shared" si="17"/>
        <v>30000</v>
      </c>
      <c r="BT70" s="55">
        <f t="shared" si="24"/>
        <v>28590</v>
      </c>
      <c r="BU70" s="55">
        <f t="shared" si="18"/>
        <v>30000</v>
      </c>
      <c r="BV70" s="61">
        <f t="shared" si="25"/>
        <v>28380</v>
      </c>
      <c r="BW70" s="61">
        <f t="shared" si="19"/>
        <v>30000</v>
      </c>
      <c r="BX70" s="37">
        <v>12858</v>
      </c>
      <c r="BY70" s="39">
        <v>0.7</v>
      </c>
      <c r="BZ70" s="39">
        <v>0.3</v>
      </c>
      <c r="CA70" s="37">
        <v>42858</v>
      </c>
    </row>
    <row r="71" spans="1:83" ht="29.25" customHeight="1" x14ac:dyDescent="0.25">
      <c r="A71" s="30" t="s">
        <v>1391</v>
      </c>
      <c r="B71" s="62">
        <v>525</v>
      </c>
      <c r="C71" s="62">
        <v>0</v>
      </c>
      <c r="D71" s="62">
        <v>7</v>
      </c>
      <c r="E71" s="62">
        <v>196</v>
      </c>
      <c r="F71" s="62">
        <v>4</v>
      </c>
      <c r="G71" s="62">
        <v>0</v>
      </c>
      <c r="H71" s="80">
        <f t="shared" si="16"/>
        <v>3.4000000000000004</v>
      </c>
      <c r="I71" s="53" t="str">
        <f t="shared" si="11"/>
        <v>3,4</v>
      </c>
      <c r="J71" s="31" t="s">
        <v>1390</v>
      </c>
      <c r="K71" s="32" t="s">
        <v>70</v>
      </c>
      <c r="L71" s="32" t="s">
        <v>1392</v>
      </c>
      <c r="M71" s="33">
        <v>36</v>
      </c>
      <c r="N71" s="31" t="s">
        <v>209</v>
      </c>
      <c r="O71" s="32">
        <v>46602</v>
      </c>
      <c r="P71" s="69" t="s">
        <v>1680</v>
      </c>
      <c r="Q71" s="32"/>
      <c r="R71" s="32">
        <v>0</v>
      </c>
      <c r="S71" s="32">
        <v>0</v>
      </c>
      <c r="T71" s="32" t="s">
        <v>1394</v>
      </c>
      <c r="U71" s="32"/>
      <c r="V71" s="32" t="s">
        <v>665</v>
      </c>
      <c r="W71" s="32" t="s">
        <v>1395</v>
      </c>
      <c r="X71" s="32" t="s">
        <v>1396</v>
      </c>
      <c r="Y71" s="32" t="s">
        <v>1397</v>
      </c>
      <c r="Z71" s="32" t="s">
        <v>301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4"/>
      <c r="AL71" s="32"/>
      <c r="AM71" s="32" t="s">
        <v>1398</v>
      </c>
      <c r="AN71" s="32">
        <v>736</v>
      </c>
      <c r="AO71" s="32" t="s">
        <v>1399</v>
      </c>
      <c r="AP71" s="32">
        <v>46342</v>
      </c>
      <c r="AQ71" s="32" t="s">
        <v>1390</v>
      </c>
      <c r="AR71" s="32" t="s">
        <v>1400</v>
      </c>
      <c r="AS71" s="31" t="s">
        <v>1401</v>
      </c>
      <c r="AT71" s="32" t="s">
        <v>1402</v>
      </c>
      <c r="AU71" s="32" t="s">
        <v>1403</v>
      </c>
      <c r="AV71" s="35">
        <v>30</v>
      </c>
      <c r="AW71" s="32" t="s">
        <v>1404</v>
      </c>
      <c r="AX71" s="32" t="s">
        <v>1405</v>
      </c>
      <c r="AY71" s="32">
        <v>36</v>
      </c>
      <c r="AZ71" s="32" t="s">
        <v>90</v>
      </c>
      <c r="BA71" s="32" t="s">
        <v>580</v>
      </c>
      <c r="BB71" s="32">
        <v>130</v>
      </c>
      <c r="BC71" s="32"/>
      <c r="BD71" s="32"/>
      <c r="BE71" s="32"/>
      <c r="BF71" s="32"/>
      <c r="BG71" s="32"/>
      <c r="BH71" s="32"/>
      <c r="BI71" s="36">
        <v>45199</v>
      </c>
      <c r="BJ71" s="36">
        <v>45199</v>
      </c>
      <c r="BK71" s="36">
        <v>45249</v>
      </c>
      <c r="BL71" s="32" t="s">
        <v>209</v>
      </c>
      <c r="BM71" s="37">
        <v>142100</v>
      </c>
      <c r="BN71" s="37">
        <v>60000</v>
      </c>
      <c r="BO71" s="38" t="str">
        <f t="shared" si="20"/>
        <v>60.000</v>
      </c>
      <c r="BP71" s="52"/>
      <c r="BQ71" s="52"/>
      <c r="BR71" s="52"/>
      <c r="BS71" s="52"/>
      <c r="BT71" s="55">
        <f t="shared" si="24"/>
        <v>57180</v>
      </c>
      <c r="BU71" s="55">
        <f t="shared" si="18"/>
        <v>57180</v>
      </c>
      <c r="BV71" s="61">
        <f t="shared" si="25"/>
        <v>56760</v>
      </c>
      <c r="BW71" s="61">
        <f t="shared" si="19"/>
        <v>56760</v>
      </c>
      <c r="BX71" s="37">
        <v>82100</v>
      </c>
      <c r="BY71" s="39">
        <v>0.42220000000000002</v>
      </c>
      <c r="BZ71" s="39">
        <v>0.57779999999999998</v>
      </c>
      <c r="CA71" s="37">
        <v>142100</v>
      </c>
    </row>
    <row r="72" spans="1:83" ht="30" customHeight="1" x14ac:dyDescent="0.25">
      <c r="A72" s="30" t="s">
        <v>1526</v>
      </c>
      <c r="B72" s="62">
        <v>531</v>
      </c>
      <c r="C72" s="62">
        <v>0</v>
      </c>
      <c r="D72" s="62">
        <v>0</v>
      </c>
      <c r="E72" s="62">
        <v>30</v>
      </c>
      <c r="F72" s="62">
        <v>1</v>
      </c>
      <c r="G72" s="62">
        <v>15</v>
      </c>
      <c r="H72" s="80">
        <f t="shared" si="16"/>
        <v>2</v>
      </c>
      <c r="I72" s="53" t="str">
        <f t="shared" si="11"/>
        <v>2,0</v>
      </c>
      <c r="J72" s="31" t="s">
        <v>1525</v>
      </c>
      <c r="K72" s="32" t="s">
        <v>70</v>
      </c>
      <c r="L72" s="32" t="s">
        <v>406</v>
      </c>
      <c r="M72" s="33">
        <v>818</v>
      </c>
      <c r="N72" s="31" t="s">
        <v>406</v>
      </c>
      <c r="O72" s="32">
        <v>46334</v>
      </c>
      <c r="P72" s="69" t="s">
        <v>1681</v>
      </c>
      <c r="Q72" s="32"/>
      <c r="R72" s="32">
        <v>0</v>
      </c>
      <c r="S72" s="32">
        <v>0</v>
      </c>
      <c r="T72" s="32" t="s">
        <v>1528</v>
      </c>
      <c r="U72" s="32"/>
      <c r="V72" s="32" t="s">
        <v>139</v>
      </c>
      <c r="W72" s="32" t="s">
        <v>1529</v>
      </c>
      <c r="X72" s="32" t="s">
        <v>1530</v>
      </c>
      <c r="Y72" s="32" t="s">
        <v>1531</v>
      </c>
      <c r="Z72" s="32" t="s">
        <v>161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4"/>
      <c r="AL72" s="32"/>
      <c r="AM72" s="32" t="s">
        <v>1532</v>
      </c>
      <c r="AN72" s="32">
        <v>739</v>
      </c>
      <c r="AO72" s="32" t="s">
        <v>406</v>
      </c>
      <c r="AP72" s="32">
        <v>46334</v>
      </c>
      <c r="AQ72" s="32" t="s">
        <v>1525</v>
      </c>
      <c r="AR72" s="32" t="s">
        <v>1533</v>
      </c>
      <c r="AS72" s="31" t="s">
        <v>1534</v>
      </c>
      <c r="AT72" s="32" t="s">
        <v>116</v>
      </c>
      <c r="AU72" s="32" t="s">
        <v>91</v>
      </c>
      <c r="AV72" s="35">
        <v>30</v>
      </c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6">
        <v>45108</v>
      </c>
      <c r="BJ72" s="36">
        <v>45291</v>
      </c>
      <c r="BK72" s="36">
        <v>45341</v>
      </c>
      <c r="BL72" s="32" t="s">
        <v>406</v>
      </c>
      <c r="BM72" s="37">
        <v>42860</v>
      </c>
      <c r="BN72" s="37">
        <v>30000</v>
      </c>
      <c r="BO72" s="38" t="str">
        <f t="shared" si="20"/>
        <v>30.000</v>
      </c>
      <c r="BP72" s="52"/>
      <c r="BQ72" s="52"/>
      <c r="BR72" s="52"/>
      <c r="BS72" s="52"/>
      <c r="BT72" s="37"/>
      <c r="BU72" s="37"/>
      <c r="BV72" s="61">
        <f t="shared" si="25"/>
        <v>28380</v>
      </c>
      <c r="BW72" s="61">
        <f t="shared" si="19"/>
        <v>30000</v>
      </c>
      <c r="BX72" s="37">
        <v>12860</v>
      </c>
      <c r="BY72" s="39">
        <v>0.7</v>
      </c>
      <c r="BZ72" s="39">
        <v>0.3</v>
      </c>
      <c r="CA72" s="37">
        <v>42860</v>
      </c>
    </row>
    <row r="73" spans="1:83" x14ac:dyDescent="0.25">
      <c r="BN73" s="49">
        <f t="shared" ref="BN73:BW73" si="26">SUM(BN2:BN72)</f>
        <v>4979052</v>
      </c>
      <c r="BO73" s="38" t="str">
        <f t="shared" si="20"/>
        <v>4.979.052</v>
      </c>
      <c r="BP73" s="49">
        <f t="shared" si="26"/>
        <v>4743795.5839999998</v>
      </c>
      <c r="BQ73" s="49">
        <f t="shared" si="26"/>
        <v>4748595.5839999998</v>
      </c>
      <c r="BR73" s="49">
        <f t="shared" si="26"/>
        <v>4727713.284</v>
      </c>
      <c r="BS73" s="49">
        <f t="shared" si="26"/>
        <v>4748503.284</v>
      </c>
      <c r="BT73" s="49">
        <f t="shared" si="26"/>
        <v>4716446.5559999999</v>
      </c>
      <c r="BU73" s="49">
        <f t="shared" si="26"/>
        <v>4746056.5559999999</v>
      </c>
      <c r="BV73" s="49">
        <f t="shared" si="26"/>
        <v>4710183.1919999998</v>
      </c>
      <c r="BW73" s="49">
        <f t="shared" si="26"/>
        <v>4745823.1919999998</v>
      </c>
      <c r="BX73" s="49"/>
      <c r="BY73" s="49"/>
      <c r="BZ73" s="49"/>
    </row>
    <row r="75" spans="1:83" ht="30" customHeight="1" x14ac:dyDescent="0.25">
      <c r="BL75" s="49"/>
      <c r="BM75" s="51" t="s">
        <v>1588</v>
      </c>
      <c r="BN75" s="52">
        <f>SUM(BN2:BN67)</f>
        <v>4632052</v>
      </c>
      <c r="BO75" s="52"/>
      <c r="BP75" s="52">
        <f>SUM(BP2:BP68)</f>
        <v>4743795.5839999998</v>
      </c>
      <c r="BQ75" s="52">
        <f>SUM(BQ2:BQ68)</f>
        <v>4748595.5839999998</v>
      </c>
      <c r="BR75" s="52">
        <f>SUM(BR2:BR70)</f>
        <v>4727713.284</v>
      </c>
      <c r="BS75" s="52">
        <f>SUM(BS2:BS70)</f>
        <v>4748503.284</v>
      </c>
      <c r="BT75" s="52">
        <f>SUM(BT2:BT71)</f>
        <v>4716446.5559999999</v>
      </c>
      <c r="BU75" s="52">
        <f>SUM(BU2:BU71)</f>
        <v>4746056.5559999999</v>
      </c>
      <c r="BV75" s="52">
        <f>SUM(BV2:BV72)</f>
        <v>4710183.1919999998</v>
      </c>
      <c r="BW75" s="52">
        <f>SUM(BW2:BW72)</f>
        <v>4745823.1919999998</v>
      </c>
      <c r="BX75" s="58"/>
      <c r="BY75" s="57"/>
      <c r="BZ75" s="57"/>
      <c r="CA75" s="57"/>
      <c r="CB75" s="57"/>
      <c r="CC75" s="57"/>
      <c r="CD75" s="57"/>
      <c r="CE75" s="57"/>
    </row>
    <row r="76" spans="1:83" ht="30" customHeight="1" x14ac:dyDescent="0.25">
      <c r="BM76" s="51" t="s">
        <v>1589</v>
      </c>
      <c r="BN76" s="37">
        <f t="shared" ref="BN76:BQ76" si="27">BN80-BN75</f>
        <v>117948</v>
      </c>
      <c r="BO76" s="37"/>
      <c r="BP76" s="37">
        <f t="shared" si="27"/>
        <v>6204.4160000002012</v>
      </c>
      <c r="BQ76" s="37">
        <f t="shared" si="27"/>
        <v>1404.4160000002012</v>
      </c>
      <c r="BR76" s="37">
        <f t="shared" ref="BR76:BU76" si="28">BR80-BR75</f>
        <v>22286.716000000015</v>
      </c>
      <c r="BS76" s="37">
        <f t="shared" si="28"/>
        <v>1496.7160000000149</v>
      </c>
      <c r="BT76" s="37">
        <f t="shared" si="28"/>
        <v>33553.444000000134</v>
      </c>
      <c r="BU76" s="37">
        <f t="shared" si="28"/>
        <v>3943.4440000001341</v>
      </c>
      <c r="BV76" s="37">
        <f t="shared" ref="BV76:BW76" si="29">BV80-BV75</f>
        <v>39816.808000000194</v>
      </c>
      <c r="BW76" s="37">
        <f t="shared" si="29"/>
        <v>4176.8080000001937</v>
      </c>
      <c r="BX76" s="59"/>
      <c r="BY76" s="49"/>
      <c r="BZ76" s="49"/>
      <c r="CB76" s="49"/>
      <c r="CC76" s="49"/>
      <c r="CD76" s="49"/>
      <c r="CE76" s="49"/>
    </row>
    <row r="77" spans="1:83" ht="30" customHeight="1" x14ac:dyDescent="0.25">
      <c r="BM77" s="51" t="s">
        <v>1590</v>
      </c>
      <c r="BN77" s="53">
        <v>66</v>
      </c>
      <c r="BO77" s="53"/>
      <c r="BP77" s="53">
        <v>67</v>
      </c>
      <c r="BQ77" s="53">
        <v>67</v>
      </c>
      <c r="BR77" s="53">
        <v>69</v>
      </c>
      <c r="BS77" s="53">
        <v>69</v>
      </c>
      <c r="BT77" s="53">
        <v>70</v>
      </c>
      <c r="BU77" s="53">
        <v>70</v>
      </c>
      <c r="BV77" s="53">
        <v>71</v>
      </c>
      <c r="BW77" s="53">
        <v>71</v>
      </c>
      <c r="BX77" s="60"/>
      <c r="BY77" s="54"/>
      <c r="BZ77" s="54"/>
      <c r="CA77" s="54"/>
      <c r="CB77" s="54"/>
      <c r="CC77" s="54"/>
      <c r="CD77" s="54"/>
      <c r="CE77" s="54"/>
    </row>
    <row r="78" spans="1:83" ht="30" customHeight="1" x14ac:dyDescent="0.25">
      <c r="BM78" s="51" t="s">
        <v>1591</v>
      </c>
      <c r="BN78" s="53">
        <f t="shared" ref="BN78:BQ78" si="30">BN79-BN77</f>
        <v>5</v>
      </c>
      <c r="BO78" s="53"/>
      <c r="BP78" s="53">
        <f t="shared" si="30"/>
        <v>4</v>
      </c>
      <c r="BQ78" s="53">
        <f t="shared" si="30"/>
        <v>4</v>
      </c>
      <c r="BR78" s="53">
        <v>3</v>
      </c>
      <c r="BS78" s="53">
        <v>3</v>
      </c>
      <c r="BT78" s="53">
        <f t="shared" ref="BT78:BU78" si="31">BT79-BT77</f>
        <v>1</v>
      </c>
      <c r="BU78" s="53">
        <f t="shared" si="31"/>
        <v>1</v>
      </c>
      <c r="BV78" s="53">
        <f t="shared" ref="BV78:BW78" si="32">BV79-BV77</f>
        <v>0</v>
      </c>
      <c r="BW78" s="53">
        <f t="shared" si="32"/>
        <v>0</v>
      </c>
      <c r="BX78" s="60"/>
      <c r="BY78" s="54"/>
      <c r="BZ78" s="54"/>
      <c r="CA78" s="54"/>
      <c r="CB78" s="54"/>
      <c r="CC78" s="54"/>
      <c r="CD78" s="54"/>
      <c r="CE78" s="54"/>
    </row>
    <row r="79" spans="1:83" ht="30" customHeight="1" x14ac:dyDescent="0.25">
      <c r="BM79" s="51" t="s">
        <v>1592</v>
      </c>
      <c r="BN79" s="53">
        <v>71</v>
      </c>
      <c r="BO79" s="53"/>
      <c r="BP79" s="53">
        <v>71</v>
      </c>
      <c r="BQ79" s="53">
        <v>71</v>
      </c>
      <c r="BR79" s="53">
        <v>71</v>
      </c>
      <c r="BS79" s="53">
        <v>71</v>
      </c>
      <c r="BT79" s="53">
        <v>71</v>
      </c>
      <c r="BU79" s="53">
        <v>71</v>
      </c>
      <c r="BV79" s="53">
        <v>71</v>
      </c>
      <c r="BW79" s="53">
        <v>71</v>
      </c>
      <c r="BX79" s="60"/>
      <c r="BY79" s="54"/>
      <c r="BZ79" s="54"/>
      <c r="CA79" s="54"/>
      <c r="CB79" s="54"/>
      <c r="CC79" s="54"/>
      <c r="CD79" s="54"/>
      <c r="CE79" s="54"/>
    </row>
    <row r="80" spans="1:83" ht="30" customHeight="1" x14ac:dyDescent="0.25">
      <c r="BM80" s="51" t="s">
        <v>1593</v>
      </c>
      <c r="BN80" s="37">
        <v>4750000</v>
      </c>
      <c r="BO80" s="37"/>
      <c r="BP80" s="37">
        <v>4750000</v>
      </c>
      <c r="BQ80" s="37">
        <v>4750000</v>
      </c>
      <c r="BR80" s="37">
        <v>4750000</v>
      </c>
      <c r="BS80" s="37">
        <v>4750000</v>
      </c>
      <c r="BT80" s="37">
        <v>4750000</v>
      </c>
      <c r="BU80" s="37">
        <v>4750000</v>
      </c>
      <c r="BV80" s="37">
        <v>4750000</v>
      </c>
      <c r="BW80" s="37">
        <v>4750000</v>
      </c>
      <c r="BX80" s="59"/>
      <c r="BY80" s="49"/>
      <c r="BZ80" s="49"/>
      <c r="CB80" s="49"/>
      <c r="CC80" s="49"/>
      <c r="CD80" s="49"/>
      <c r="CE80" s="49"/>
    </row>
    <row r="81" ht="30" customHeight="1" x14ac:dyDescent="0.25"/>
  </sheetData>
  <autoFilter ref="A1:CE1" xr:uid="{EDB0422C-CE8E-4056-A924-972642D12724}"/>
  <sortState xmlns:xlrd2="http://schemas.microsoft.com/office/spreadsheetml/2017/richdata2" ref="A2:CA72">
    <sortCondition descending="1" ref="H2:H72"/>
  </sortState>
  <phoneticPr fontId="20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72"/>
  <sheetViews>
    <sheetView workbookViewId="0">
      <pane ySplit="1" topLeftCell="A2" activePane="bottomLeft" state="frozen"/>
      <selection pane="bottomLeft" activeCell="BM12" sqref="BM12"/>
    </sheetView>
  </sheetViews>
  <sheetFormatPr defaultColWidth="45.28515625" defaultRowHeight="15.75" x14ac:dyDescent="0.25"/>
  <cols>
    <col min="1" max="1" width="59.5703125" style="44" customWidth="1"/>
    <col min="2" max="2" width="10.85546875" style="63" bestFit="1" customWidth="1"/>
    <col min="3" max="6" width="15.140625" style="63" customWidth="1"/>
    <col min="7" max="7" width="16.140625" style="63" customWidth="1"/>
    <col min="8" max="8" width="8.28515625" style="44" customWidth="1"/>
    <col min="9" max="9" width="45.42578125" style="45" customWidth="1"/>
    <col min="10" max="10" width="15.140625" style="40" customWidth="1"/>
    <col min="11" max="11" width="19.85546875" style="40" customWidth="1"/>
    <col min="12" max="12" width="10.42578125" style="46" customWidth="1"/>
    <col min="13" max="13" width="24" style="45" customWidth="1"/>
    <col min="14" max="14" width="6.7109375" style="40" customWidth="1"/>
    <col min="15" max="15" width="10.5703125" style="40" customWidth="1"/>
    <col min="16" max="16" width="13.140625" style="40" customWidth="1"/>
    <col min="17" max="17" width="12.140625" style="40" customWidth="1"/>
    <col min="18" max="18" width="15.5703125" style="40" customWidth="1"/>
    <col min="19" max="19" width="22.28515625" style="40" customWidth="1"/>
    <col min="20" max="20" width="12.28515625" style="40" customWidth="1"/>
    <col min="21" max="21" width="9.140625" style="40" customWidth="1"/>
    <col min="22" max="22" width="13.28515625" style="40" customWidth="1"/>
    <col min="23" max="23" width="31.28515625" style="40" customWidth="1"/>
    <col min="24" max="24" width="18.42578125" style="40" customWidth="1"/>
    <col min="25" max="25" width="30.28515625" style="40" customWidth="1"/>
    <col min="26" max="26" width="12.28515625" style="40" customWidth="1"/>
    <col min="27" max="27" width="9.5703125" style="40" customWidth="1"/>
    <col min="28" max="28" width="11.140625" style="40" customWidth="1"/>
    <col min="29" max="29" width="34.5703125" style="40" customWidth="1"/>
    <col min="30" max="30" width="16.5703125" style="40" customWidth="1"/>
    <col min="31" max="31" width="20.7109375" style="40" customWidth="1"/>
    <col min="32" max="32" width="9.5703125" style="40" customWidth="1"/>
    <col min="33" max="33" width="11.42578125" style="40" customWidth="1"/>
    <col min="34" max="34" width="13.140625" style="40" customWidth="1"/>
    <col min="35" max="35" width="27.7109375" style="40" customWidth="1"/>
    <col min="36" max="36" width="18" style="47" customWidth="1"/>
    <col min="37" max="37" width="29.140625" style="40" customWidth="1"/>
    <col min="38" max="38" width="15.7109375" style="40" customWidth="1"/>
    <col min="39" max="39" width="14.42578125" style="40" customWidth="1"/>
    <col min="40" max="40" width="34.42578125" style="40" customWidth="1"/>
    <col min="41" max="41" width="9" style="40" customWidth="1"/>
    <col min="42" max="42" width="135" style="40" customWidth="1"/>
    <col min="43" max="43" width="235.28515625" style="40" customWidth="1"/>
    <col min="44" max="44" width="101.7109375" style="45" customWidth="1"/>
    <col min="45" max="45" width="36.140625" style="40" customWidth="1"/>
    <col min="46" max="46" width="15.85546875" style="40" customWidth="1"/>
    <col min="47" max="47" width="15.28515625" style="48" customWidth="1"/>
    <col min="48" max="48" width="31" style="40" customWidth="1"/>
    <col min="49" max="49" width="22.85546875" style="40" customWidth="1"/>
    <col min="50" max="50" width="15.28515625" style="40" customWidth="1"/>
    <col min="51" max="51" width="23.7109375" style="40" customWidth="1"/>
    <col min="52" max="52" width="15.85546875" style="40" customWidth="1"/>
    <col min="53" max="53" width="15.28515625" style="40" customWidth="1"/>
    <col min="54" max="54" width="19.42578125" style="40" customWidth="1"/>
    <col min="55" max="55" width="17.7109375" style="40" customWidth="1"/>
    <col min="56" max="56" width="15.28515625" style="40" customWidth="1"/>
    <col min="57" max="57" width="19.42578125" style="40" customWidth="1"/>
    <col min="58" max="58" width="14.5703125" style="40" customWidth="1"/>
    <col min="59" max="59" width="15.28515625" style="40" customWidth="1"/>
    <col min="60" max="62" width="13.7109375" style="40" customWidth="1"/>
    <col min="63" max="63" width="19.140625" style="40" customWidth="1"/>
    <col min="64" max="66" width="13.7109375" style="40" customWidth="1"/>
    <col min="67" max="67" width="11.7109375" style="50" customWidth="1"/>
    <col min="68" max="68" width="11.7109375" style="40" customWidth="1"/>
    <col min="69" max="69" width="13.7109375" style="49" customWidth="1"/>
    <col min="70" max="70" width="45.28515625" style="40" customWidth="1"/>
    <col min="71" max="16384" width="45.28515625" style="40"/>
  </cols>
  <sheetData>
    <row r="1" spans="1:69" s="29" customFormat="1" ht="105" x14ac:dyDescent="0.25">
      <c r="A1" s="24" t="s">
        <v>1536</v>
      </c>
      <c r="B1" s="24" t="s">
        <v>1596</v>
      </c>
      <c r="C1" s="6" t="s">
        <v>1555</v>
      </c>
      <c r="D1" s="6" t="s">
        <v>1556</v>
      </c>
      <c r="E1" s="6" t="s">
        <v>1559</v>
      </c>
      <c r="F1" s="6" t="s">
        <v>1557</v>
      </c>
      <c r="G1" s="6" t="s">
        <v>1558</v>
      </c>
      <c r="H1" s="24" t="s">
        <v>1579</v>
      </c>
      <c r="I1" s="24" t="s">
        <v>3</v>
      </c>
      <c r="J1" s="24" t="s">
        <v>5</v>
      </c>
      <c r="K1" s="24" t="s">
        <v>6</v>
      </c>
      <c r="L1" s="25" t="s">
        <v>7</v>
      </c>
      <c r="M1" s="24" t="s">
        <v>8</v>
      </c>
      <c r="N1" s="24" t="s">
        <v>9</v>
      </c>
      <c r="O1" s="24" t="s">
        <v>1535</v>
      </c>
      <c r="P1" s="24" t="s">
        <v>11</v>
      </c>
      <c r="Q1" s="24" t="s">
        <v>13</v>
      </c>
      <c r="R1" s="24" t="s">
        <v>14</v>
      </c>
      <c r="S1" s="24" t="s">
        <v>15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6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</v>
      </c>
      <c r="AQ1" s="24" t="s">
        <v>39</v>
      </c>
      <c r="AR1" s="24" t="s">
        <v>40</v>
      </c>
      <c r="AS1" s="24" t="s">
        <v>41</v>
      </c>
      <c r="AT1" s="24" t="s">
        <v>42</v>
      </c>
      <c r="AU1" s="24" t="s">
        <v>43</v>
      </c>
      <c r="AV1" s="24" t="s">
        <v>44</v>
      </c>
      <c r="AW1" s="24" t="s">
        <v>45</v>
      </c>
      <c r="AX1" s="24" t="s">
        <v>46</v>
      </c>
      <c r="AY1" s="24" t="s">
        <v>47</v>
      </c>
      <c r="AZ1" s="24" t="s">
        <v>48</v>
      </c>
      <c r="BA1" s="24" t="s">
        <v>49</v>
      </c>
      <c r="BB1" s="24" t="s">
        <v>50</v>
      </c>
      <c r="BC1" s="24" t="s">
        <v>51</v>
      </c>
      <c r="BD1" s="24" t="s">
        <v>52</v>
      </c>
      <c r="BE1" s="24" t="s">
        <v>53</v>
      </c>
      <c r="BF1" s="24" t="s">
        <v>54</v>
      </c>
      <c r="BG1" s="24" t="s">
        <v>55</v>
      </c>
      <c r="BH1" s="24" t="s">
        <v>56</v>
      </c>
      <c r="BI1" s="24" t="s">
        <v>57</v>
      </c>
      <c r="BJ1" s="24" t="s">
        <v>58</v>
      </c>
      <c r="BK1" s="24" t="s">
        <v>59</v>
      </c>
      <c r="BL1" s="24" t="s">
        <v>60</v>
      </c>
      <c r="BM1" s="24" t="s">
        <v>61</v>
      </c>
      <c r="BN1" s="24" t="s">
        <v>62</v>
      </c>
      <c r="BO1" s="27" t="s">
        <v>63</v>
      </c>
      <c r="BP1" s="24" t="s">
        <v>64</v>
      </c>
      <c r="BQ1" s="28" t="s">
        <v>65</v>
      </c>
    </row>
    <row r="2" spans="1:69" ht="30" customHeight="1" x14ac:dyDescent="0.25">
      <c r="A2" s="30" t="s">
        <v>660</v>
      </c>
      <c r="B2" s="62">
        <v>512</v>
      </c>
      <c r="C2" s="62">
        <v>0</v>
      </c>
      <c r="D2" s="62">
        <v>7</v>
      </c>
      <c r="E2" s="62">
        <v>153</v>
      </c>
      <c r="F2" s="62">
        <v>4</v>
      </c>
      <c r="G2" s="62">
        <v>15</v>
      </c>
      <c r="H2" s="30">
        <f t="shared" ref="H2:H33" si="0">(C2*0.2)+(D2*0.2)+(F2*0.5)+(G2*0.1)</f>
        <v>4.9000000000000004</v>
      </c>
      <c r="I2" s="31" t="s">
        <v>659</v>
      </c>
      <c r="J2" s="32" t="s">
        <v>70</v>
      </c>
      <c r="K2" s="32" t="s">
        <v>661</v>
      </c>
      <c r="L2" s="33" t="s">
        <v>1569</v>
      </c>
      <c r="M2" s="31" t="s">
        <v>662</v>
      </c>
      <c r="N2" s="32">
        <v>46015</v>
      </c>
      <c r="O2" s="32">
        <v>1608193</v>
      </c>
      <c r="P2" s="32"/>
      <c r="Q2" s="32">
        <v>0</v>
      </c>
      <c r="R2" s="32">
        <v>0</v>
      </c>
      <c r="S2" s="32" t="s">
        <v>664</v>
      </c>
      <c r="T2" s="32"/>
      <c r="U2" s="32" t="s">
        <v>665</v>
      </c>
      <c r="V2" s="32" t="s">
        <v>666</v>
      </c>
      <c r="W2" s="32" t="s">
        <v>667</v>
      </c>
      <c r="X2" s="32" t="s">
        <v>668</v>
      </c>
      <c r="Y2" s="32" t="s">
        <v>383</v>
      </c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4"/>
      <c r="AK2" s="32"/>
      <c r="AL2" s="32" t="s">
        <v>669</v>
      </c>
      <c r="AM2" s="32" t="s">
        <v>670</v>
      </c>
      <c r="AN2" s="32" t="s">
        <v>671</v>
      </c>
      <c r="AO2" s="32">
        <v>46001</v>
      </c>
      <c r="AP2" s="32" t="s">
        <v>659</v>
      </c>
      <c r="AQ2" s="32" t="s">
        <v>672</v>
      </c>
      <c r="AR2" s="31" t="s">
        <v>673</v>
      </c>
      <c r="AS2" s="32" t="s">
        <v>90</v>
      </c>
      <c r="AT2" s="32" t="s">
        <v>91</v>
      </c>
      <c r="AU2" s="35">
        <v>51</v>
      </c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6">
        <v>44927</v>
      </c>
      <c r="BI2" s="36">
        <v>45291</v>
      </c>
      <c r="BJ2" s="36">
        <v>45341</v>
      </c>
      <c r="BK2" s="32" t="s">
        <v>93</v>
      </c>
      <c r="BL2" s="37">
        <v>110000</v>
      </c>
      <c r="BM2" s="37">
        <v>55000</v>
      </c>
      <c r="BN2" s="37">
        <v>55000</v>
      </c>
      <c r="BO2" s="39" t="s">
        <v>171</v>
      </c>
      <c r="BP2" s="39">
        <v>0.5</v>
      </c>
      <c r="BQ2" s="37">
        <v>110000</v>
      </c>
    </row>
    <row r="3" spans="1:69" ht="30" customHeight="1" x14ac:dyDescent="0.25">
      <c r="A3" s="30" t="s">
        <v>1566</v>
      </c>
      <c r="B3" s="62">
        <v>513</v>
      </c>
      <c r="C3" s="62">
        <v>0</v>
      </c>
      <c r="D3" s="62">
        <v>7</v>
      </c>
      <c r="E3" s="62">
        <v>480</v>
      </c>
      <c r="F3" s="62">
        <v>9</v>
      </c>
      <c r="G3" s="62">
        <v>15</v>
      </c>
      <c r="H3" s="30">
        <f t="shared" si="0"/>
        <v>7.4</v>
      </c>
      <c r="I3" s="31" t="s">
        <v>644</v>
      </c>
      <c r="J3" s="32" t="s">
        <v>70</v>
      </c>
      <c r="K3" s="32" t="s">
        <v>646</v>
      </c>
      <c r="L3" s="33" t="s">
        <v>647</v>
      </c>
      <c r="M3" s="31" t="s">
        <v>648</v>
      </c>
      <c r="N3" s="32">
        <v>46010</v>
      </c>
      <c r="O3" s="32">
        <v>5231213</v>
      </c>
      <c r="P3" s="32"/>
      <c r="Q3" s="32">
        <v>0</v>
      </c>
      <c r="R3" s="32">
        <v>0</v>
      </c>
      <c r="S3" s="32" t="s">
        <v>650</v>
      </c>
      <c r="T3" s="32"/>
      <c r="U3" s="32" t="s">
        <v>395</v>
      </c>
      <c r="V3" s="32" t="s">
        <v>651</v>
      </c>
      <c r="W3" s="32" t="s">
        <v>652</v>
      </c>
      <c r="X3" s="32" t="s">
        <v>653</v>
      </c>
      <c r="Y3" s="32" t="s">
        <v>161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4"/>
      <c r="AK3" s="32"/>
      <c r="AL3" s="32"/>
      <c r="AM3" s="32"/>
      <c r="AN3" s="32"/>
      <c r="AO3" s="32"/>
      <c r="AP3" s="32" t="s">
        <v>644</v>
      </c>
      <c r="AQ3" s="32" t="s">
        <v>654</v>
      </c>
      <c r="AR3" s="31" t="s">
        <v>655</v>
      </c>
      <c r="AS3" s="32" t="s">
        <v>90</v>
      </c>
      <c r="AT3" s="32" t="s">
        <v>91</v>
      </c>
      <c r="AU3" s="35">
        <v>160</v>
      </c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6">
        <v>44927</v>
      </c>
      <c r="BI3" s="36">
        <v>45291</v>
      </c>
      <c r="BJ3" s="36">
        <v>45341</v>
      </c>
      <c r="BK3" s="32" t="s">
        <v>93</v>
      </c>
      <c r="BL3" s="37">
        <v>70400</v>
      </c>
      <c r="BM3" s="37">
        <v>35000</v>
      </c>
      <c r="BN3" s="37">
        <v>35400</v>
      </c>
      <c r="BO3" s="39" t="s">
        <v>656</v>
      </c>
      <c r="BP3" s="39" t="s">
        <v>657</v>
      </c>
      <c r="BQ3" s="37">
        <v>70400</v>
      </c>
    </row>
    <row r="4" spans="1:69" ht="30" customHeight="1" x14ac:dyDescent="0.25">
      <c r="A4" s="30" t="s">
        <v>1052</v>
      </c>
      <c r="B4" s="62">
        <v>514</v>
      </c>
      <c r="C4" s="62">
        <v>0</v>
      </c>
      <c r="D4" s="62">
        <v>15</v>
      </c>
      <c r="E4" s="62">
        <f>151*2</f>
        <v>302</v>
      </c>
      <c r="F4" s="62">
        <v>7</v>
      </c>
      <c r="G4" s="62">
        <v>0</v>
      </c>
      <c r="H4" s="30">
        <f t="shared" si="0"/>
        <v>6.5</v>
      </c>
      <c r="I4" s="31" t="s">
        <v>1051</v>
      </c>
      <c r="J4" s="32" t="s">
        <v>70</v>
      </c>
      <c r="K4" s="32" t="s">
        <v>599</v>
      </c>
      <c r="L4" s="33" t="s">
        <v>1053</v>
      </c>
      <c r="M4" s="31" t="s">
        <v>93</v>
      </c>
      <c r="N4" s="32">
        <v>46007</v>
      </c>
      <c r="O4" s="32">
        <v>64039595</v>
      </c>
      <c r="P4" s="32"/>
      <c r="Q4" s="32">
        <v>0</v>
      </c>
      <c r="R4" s="32">
        <v>0</v>
      </c>
      <c r="S4" s="32" t="s">
        <v>1055</v>
      </c>
      <c r="T4" s="32"/>
      <c r="U4" s="32" t="s">
        <v>1056</v>
      </c>
      <c r="V4" s="32" t="s">
        <v>1057</v>
      </c>
      <c r="W4" s="32" t="s">
        <v>1058</v>
      </c>
      <c r="X4" s="32" t="s">
        <v>1059</v>
      </c>
      <c r="Y4" s="32" t="s">
        <v>161</v>
      </c>
      <c r="Z4" s="32"/>
      <c r="AA4" s="32"/>
      <c r="AB4" s="32"/>
      <c r="AC4" s="32"/>
      <c r="AD4" s="32"/>
      <c r="AE4" s="32"/>
      <c r="AF4" s="32"/>
      <c r="AG4" s="32" t="s">
        <v>1060</v>
      </c>
      <c r="AH4" s="32" t="s">
        <v>1061</v>
      </c>
      <c r="AI4" s="32" t="s">
        <v>1058</v>
      </c>
      <c r="AJ4" s="34">
        <v>724091159</v>
      </c>
      <c r="AK4" s="32"/>
      <c r="AL4" s="32"/>
      <c r="AM4" s="32"/>
      <c r="AN4" s="32"/>
      <c r="AO4" s="32"/>
      <c r="AP4" s="32" t="s">
        <v>1051</v>
      </c>
      <c r="AQ4" s="32" t="s">
        <v>1062</v>
      </c>
      <c r="AR4" s="31" t="s">
        <v>1063</v>
      </c>
      <c r="AS4" s="32" t="s">
        <v>116</v>
      </c>
      <c r="AT4" s="32" t="s">
        <v>91</v>
      </c>
      <c r="AU4" s="35">
        <v>151</v>
      </c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6">
        <v>44927</v>
      </c>
      <c r="BI4" s="36">
        <v>45291</v>
      </c>
      <c r="BJ4" s="36">
        <v>45341</v>
      </c>
      <c r="BK4" s="32" t="s">
        <v>193</v>
      </c>
      <c r="BL4" s="37">
        <v>500000</v>
      </c>
      <c r="BM4" s="37">
        <v>150000</v>
      </c>
      <c r="BN4" s="37">
        <v>350000</v>
      </c>
      <c r="BO4" s="39" t="s">
        <v>355</v>
      </c>
      <c r="BP4" s="39">
        <v>0.7</v>
      </c>
      <c r="BQ4" s="37">
        <v>500000</v>
      </c>
    </row>
    <row r="5" spans="1:69" ht="30" customHeight="1" x14ac:dyDescent="0.25">
      <c r="A5" s="30" t="s">
        <v>840</v>
      </c>
      <c r="B5" s="62">
        <v>515</v>
      </c>
      <c r="C5" s="62">
        <v>7</v>
      </c>
      <c r="D5" s="62">
        <v>15</v>
      </c>
      <c r="E5" s="62">
        <f>350*3</f>
        <v>1050</v>
      </c>
      <c r="F5" s="62">
        <v>15</v>
      </c>
      <c r="G5" s="62">
        <v>0</v>
      </c>
      <c r="H5" s="30">
        <f t="shared" si="0"/>
        <v>11.9</v>
      </c>
      <c r="I5" s="31" t="s">
        <v>839</v>
      </c>
      <c r="J5" s="32" t="s">
        <v>70</v>
      </c>
      <c r="K5" s="32" t="s">
        <v>841</v>
      </c>
      <c r="L5" s="33" t="s">
        <v>842</v>
      </c>
      <c r="M5" s="31" t="s">
        <v>843</v>
      </c>
      <c r="N5" s="32">
        <v>46001</v>
      </c>
      <c r="O5" s="32" t="s">
        <v>844</v>
      </c>
      <c r="P5" s="32"/>
      <c r="Q5" s="32">
        <v>0</v>
      </c>
      <c r="R5" s="32">
        <v>0</v>
      </c>
      <c r="S5" s="32" t="s">
        <v>845</v>
      </c>
      <c r="T5" s="32" t="s">
        <v>846</v>
      </c>
      <c r="U5" s="32" t="s">
        <v>847</v>
      </c>
      <c r="V5" s="32" t="s">
        <v>848</v>
      </c>
      <c r="W5" s="32" t="s">
        <v>849</v>
      </c>
      <c r="X5" s="32" t="s">
        <v>850</v>
      </c>
      <c r="Y5" s="32" t="s">
        <v>851</v>
      </c>
      <c r="Z5" s="32"/>
      <c r="AA5" s="32"/>
      <c r="AB5" s="32"/>
      <c r="AC5" s="32"/>
      <c r="AD5" s="32"/>
      <c r="AE5" s="32"/>
      <c r="AF5" s="32" t="s">
        <v>846</v>
      </c>
      <c r="AG5" s="32" t="s">
        <v>847</v>
      </c>
      <c r="AH5" s="32" t="s">
        <v>848</v>
      </c>
      <c r="AI5" s="32" t="s">
        <v>849</v>
      </c>
      <c r="AJ5" s="34">
        <v>734571394</v>
      </c>
      <c r="AK5" s="32" t="s">
        <v>851</v>
      </c>
      <c r="AL5" s="32" t="s">
        <v>841</v>
      </c>
      <c r="AM5" s="32" t="s">
        <v>842</v>
      </c>
      <c r="AN5" s="32" t="s">
        <v>843</v>
      </c>
      <c r="AO5" s="32">
        <v>46001</v>
      </c>
      <c r="AP5" s="32" t="s">
        <v>839</v>
      </c>
      <c r="AQ5" s="32" t="s">
        <v>852</v>
      </c>
      <c r="AR5" s="31" t="s">
        <v>853</v>
      </c>
      <c r="AS5" s="32" t="s">
        <v>90</v>
      </c>
      <c r="AT5" s="32" t="s">
        <v>91</v>
      </c>
      <c r="AU5" s="35">
        <v>350</v>
      </c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6">
        <v>44927</v>
      </c>
      <c r="BI5" s="36">
        <v>45291</v>
      </c>
      <c r="BJ5" s="36">
        <v>45341</v>
      </c>
      <c r="BK5" s="32" t="s">
        <v>854</v>
      </c>
      <c r="BL5" s="37">
        <v>130000</v>
      </c>
      <c r="BM5" s="37">
        <v>38000</v>
      </c>
      <c r="BN5" s="37">
        <v>92000</v>
      </c>
      <c r="BO5" s="39" t="s">
        <v>855</v>
      </c>
      <c r="BP5" s="39" t="s">
        <v>856</v>
      </c>
      <c r="BQ5" s="37">
        <v>130000</v>
      </c>
    </row>
    <row r="6" spans="1:69" ht="30" customHeight="1" x14ac:dyDescent="0.25">
      <c r="A6" s="30" t="s">
        <v>343</v>
      </c>
      <c r="B6" s="62">
        <v>516</v>
      </c>
      <c r="C6" s="62">
        <v>7</v>
      </c>
      <c r="D6" s="62">
        <v>15</v>
      </c>
      <c r="E6" s="62">
        <v>220</v>
      </c>
      <c r="F6" s="62">
        <v>5</v>
      </c>
      <c r="G6" s="62">
        <v>0</v>
      </c>
      <c r="H6" s="30">
        <f t="shared" si="0"/>
        <v>6.9</v>
      </c>
      <c r="I6" s="31" t="s">
        <v>342</v>
      </c>
      <c r="J6" s="32" t="s">
        <v>70</v>
      </c>
      <c r="K6" s="32" t="s">
        <v>344</v>
      </c>
      <c r="L6" s="33">
        <v>85</v>
      </c>
      <c r="M6" s="31" t="s">
        <v>344</v>
      </c>
      <c r="N6" s="32">
        <v>33035</v>
      </c>
      <c r="O6" s="32" t="s">
        <v>345</v>
      </c>
      <c r="P6" s="32"/>
      <c r="Q6" s="32">
        <v>0</v>
      </c>
      <c r="R6" s="32">
        <v>0</v>
      </c>
      <c r="S6" s="32" t="s">
        <v>346</v>
      </c>
      <c r="T6" s="32" t="s">
        <v>133</v>
      </c>
      <c r="U6" s="32" t="s">
        <v>139</v>
      </c>
      <c r="V6" s="32" t="s">
        <v>347</v>
      </c>
      <c r="W6" s="32" t="s">
        <v>348</v>
      </c>
      <c r="X6" s="32" t="s">
        <v>349</v>
      </c>
      <c r="Y6" s="32" t="s">
        <v>350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4"/>
      <c r="AK6" s="32"/>
      <c r="AL6" s="32"/>
      <c r="AM6" s="32"/>
      <c r="AN6" s="32"/>
      <c r="AO6" s="32"/>
      <c r="AP6" s="32" t="s">
        <v>342</v>
      </c>
      <c r="AQ6" s="32" t="s">
        <v>351</v>
      </c>
      <c r="AR6" s="31" t="s">
        <v>352</v>
      </c>
      <c r="AS6" s="32" t="s">
        <v>353</v>
      </c>
      <c r="AT6" s="32" t="s">
        <v>91</v>
      </c>
      <c r="AU6" s="35">
        <v>55</v>
      </c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6">
        <v>44927</v>
      </c>
      <c r="BI6" s="36">
        <v>45291</v>
      </c>
      <c r="BJ6" s="36">
        <v>45341</v>
      </c>
      <c r="BK6" s="32" t="s">
        <v>354</v>
      </c>
      <c r="BL6" s="37">
        <v>500000</v>
      </c>
      <c r="BM6" s="37">
        <v>150000</v>
      </c>
      <c r="BN6" s="37">
        <v>350000</v>
      </c>
      <c r="BO6" s="39" t="s">
        <v>355</v>
      </c>
      <c r="BP6" s="39">
        <v>70</v>
      </c>
      <c r="BQ6" s="37">
        <v>500000</v>
      </c>
    </row>
    <row r="7" spans="1:69" ht="30" customHeight="1" x14ac:dyDescent="0.25">
      <c r="A7" s="30" t="s">
        <v>890</v>
      </c>
      <c r="B7" s="62">
        <v>517</v>
      </c>
      <c r="C7" s="62">
        <v>7</v>
      </c>
      <c r="D7" s="62">
        <v>7</v>
      </c>
      <c r="E7" s="62">
        <v>880</v>
      </c>
      <c r="F7" s="62">
        <v>13</v>
      </c>
      <c r="G7" s="62">
        <v>15</v>
      </c>
      <c r="H7" s="30">
        <f t="shared" si="0"/>
        <v>10.8</v>
      </c>
      <c r="I7" s="31" t="s">
        <v>889</v>
      </c>
      <c r="J7" s="32" t="s">
        <v>70</v>
      </c>
      <c r="K7" s="32" t="s">
        <v>891</v>
      </c>
      <c r="L7" s="33">
        <v>985</v>
      </c>
      <c r="M7" s="31" t="s">
        <v>422</v>
      </c>
      <c r="N7" s="32">
        <v>51401</v>
      </c>
      <c r="O7" s="32" t="s">
        <v>892</v>
      </c>
      <c r="P7" s="32"/>
      <c r="Q7" s="32">
        <v>0</v>
      </c>
      <c r="R7" s="32">
        <v>0</v>
      </c>
      <c r="S7" s="32" t="s">
        <v>893</v>
      </c>
      <c r="T7" s="32" t="s">
        <v>212</v>
      </c>
      <c r="U7" s="32" t="s">
        <v>83</v>
      </c>
      <c r="V7" s="32" t="s">
        <v>894</v>
      </c>
      <c r="W7" s="32" t="s">
        <v>895</v>
      </c>
      <c r="X7" s="32" t="s">
        <v>896</v>
      </c>
      <c r="Y7" s="32" t="s">
        <v>805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4"/>
      <c r="AK7" s="32"/>
      <c r="AL7" s="32"/>
      <c r="AM7" s="32"/>
      <c r="AN7" s="32"/>
      <c r="AO7" s="32"/>
      <c r="AP7" s="32" t="s">
        <v>889</v>
      </c>
      <c r="AQ7" s="32" t="s">
        <v>897</v>
      </c>
      <c r="AR7" s="31" t="s">
        <v>898</v>
      </c>
      <c r="AS7" s="32" t="s">
        <v>116</v>
      </c>
      <c r="AT7" s="32" t="s">
        <v>91</v>
      </c>
      <c r="AU7" s="35">
        <v>220</v>
      </c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6">
        <v>44927</v>
      </c>
      <c r="BI7" s="36">
        <v>45291</v>
      </c>
      <c r="BJ7" s="36">
        <v>45341</v>
      </c>
      <c r="BK7" s="32" t="s">
        <v>899</v>
      </c>
      <c r="BL7" s="37">
        <v>65000</v>
      </c>
      <c r="BM7" s="37">
        <v>30000</v>
      </c>
      <c r="BN7" s="37">
        <v>35000</v>
      </c>
      <c r="BO7" s="39" t="s">
        <v>685</v>
      </c>
      <c r="BP7" s="39" t="s">
        <v>686</v>
      </c>
      <c r="BQ7" s="37">
        <v>65000</v>
      </c>
    </row>
    <row r="8" spans="1:69" ht="30" customHeight="1" x14ac:dyDescent="0.25">
      <c r="A8" s="30" t="s">
        <v>773</v>
      </c>
      <c r="B8" s="62">
        <v>518</v>
      </c>
      <c r="C8" s="62">
        <v>0</v>
      </c>
      <c r="D8" s="62">
        <v>15</v>
      </c>
      <c r="E8" s="62">
        <v>585</v>
      </c>
      <c r="F8" s="62">
        <v>10</v>
      </c>
      <c r="G8" s="62">
        <v>15</v>
      </c>
      <c r="H8" s="30">
        <f t="shared" si="0"/>
        <v>9.5</v>
      </c>
      <c r="I8" s="31" t="s">
        <v>772</v>
      </c>
      <c r="J8" s="32" t="s">
        <v>70</v>
      </c>
      <c r="K8" s="32" t="s">
        <v>774</v>
      </c>
      <c r="L8" s="33" t="s">
        <v>775</v>
      </c>
      <c r="M8" s="31" t="s">
        <v>776</v>
      </c>
      <c r="N8" s="32">
        <v>14000</v>
      </c>
      <c r="O8" s="32" t="s">
        <v>777</v>
      </c>
      <c r="P8" s="32"/>
      <c r="Q8" s="32">
        <v>0</v>
      </c>
      <c r="R8" s="32">
        <v>0</v>
      </c>
      <c r="S8" s="32" t="s">
        <v>778</v>
      </c>
      <c r="T8" s="32" t="s">
        <v>212</v>
      </c>
      <c r="U8" s="32" t="s">
        <v>440</v>
      </c>
      <c r="V8" s="32" t="s">
        <v>779</v>
      </c>
      <c r="W8" s="32" t="s">
        <v>780</v>
      </c>
      <c r="X8" s="32" t="s">
        <v>781</v>
      </c>
      <c r="Y8" s="32" t="s">
        <v>782</v>
      </c>
      <c r="Z8" s="32"/>
      <c r="AA8" s="32"/>
      <c r="AB8" s="32"/>
      <c r="AC8" s="32"/>
      <c r="AD8" s="32"/>
      <c r="AE8" s="32"/>
      <c r="AF8" s="32"/>
      <c r="AG8" s="32" t="s">
        <v>783</v>
      </c>
      <c r="AH8" s="32" t="s">
        <v>784</v>
      </c>
      <c r="AI8" s="32" t="s">
        <v>785</v>
      </c>
      <c r="AJ8" s="34" t="s">
        <v>1537</v>
      </c>
      <c r="AK8" s="32" t="s">
        <v>787</v>
      </c>
      <c r="AL8" s="32" t="s">
        <v>788</v>
      </c>
      <c r="AM8" s="32" t="s">
        <v>789</v>
      </c>
      <c r="AN8" s="32" t="s">
        <v>93</v>
      </c>
      <c r="AO8" s="32">
        <v>46007</v>
      </c>
      <c r="AP8" s="32" t="s">
        <v>772</v>
      </c>
      <c r="AQ8" s="32" t="s">
        <v>790</v>
      </c>
      <c r="AR8" s="31" t="s">
        <v>791</v>
      </c>
      <c r="AS8" s="32" t="s">
        <v>90</v>
      </c>
      <c r="AT8" s="32" t="s">
        <v>432</v>
      </c>
      <c r="AU8" s="35">
        <v>195</v>
      </c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6">
        <v>45017</v>
      </c>
      <c r="BI8" s="36">
        <v>45291</v>
      </c>
      <c r="BJ8" s="36">
        <v>45341</v>
      </c>
      <c r="BK8" s="32" t="s">
        <v>93</v>
      </c>
      <c r="BL8" s="37">
        <v>470820</v>
      </c>
      <c r="BM8" s="37">
        <v>140000</v>
      </c>
      <c r="BN8" s="37">
        <v>330820</v>
      </c>
      <c r="BO8" s="39" t="s">
        <v>792</v>
      </c>
      <c r="BP8" s="39" t="s">
        <v>793</v>
      </c>
      <c r="BQ8" s="37">
        <v>470820</v>
      </c>
    </row>
    <row r="9" spans="1:69" ht="30" customHeight="1" x14ac:dyDescent="0.25">
      <c r="A9" s="30" t="s">
        <v>813</v>
      </c>
      <c r="B9" s="62">
        <v>519</v>
      </c>
      <c r="C9" s="62">
        <v>0</v>
      </c>
      <c r="D9" s="62">
        <v>15</v>
      </c>
      <c r="E9" s="62">
        <v>162</v>
      </c>
      <c r="F9" s="62">
        <v>4</v>
      </c>
      <c r="G9" s="62">
        <v>7</v>
      </c>
      <c r="H9" s="30">
        <f t="shared" si="0"/>
        <v>5.7</v>
      </c>
      <c r="I9" s="31" t="s">
        <v>812</v>
      </c>
      <c r="J9" s="32" t="s">
        <v>70</v>
      </c>
      <c r="K9" s="32" t="s">
        <v>814</v>
      </c>
      <c r="L9" s="33" t="s">
        <v>815</v>
      </c>
      <c r="M9" s="31" t="s">
        <v>209</v>
      </c>
      <c r="N9" s="32">
        <v>46804</v>
      </c>
      <c r="O9" s="32" t="s">
        <v>816</v>
      </c>
      <c r="P9" s="32"/>
      <c r="Q9" s="32">
        <v>0</v>
      </c>
      <c r="R9" s="32">
        <v>0</v>
      </c>
      <c r="S9" s="32" t="s">
        <v>817</v>
      </c>
      <c r="T9" s="32"/>
      <c r="U9" s="32" t="s">
        <v>315</v>
      </c>
      <c r="V9" s="32" t="s">
        <v>818</v>
      </c>
      <c r="W9" s="32" t="s">
        <v>819</v>
      </c>
      <c r="X9" s="32" t="s">
        <v>820</v>
      </c>
      <c r="Y9" s="32" t="s">
        <v>350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4"/>
      <c r="AK9" s="32"/>
      <c r="AL9" s="32"/>
      <c r="AM9" s="32"/>
      <c r="AN9" s="32"/>
      <c r="AO9" s="32"/>
      <c r="AP9" s="32" t="s">
        <v>812</v>
      </c>
      <c r="AQ9" s="32" t="s">
        <v>821</v>
      </c>
      <c r="AR9" s="31" t="s">
        <v>822</v>
      </c>
      <c r="AS9" s="32" t="s">
        <v>90</v>
      </c>
      <c r="AT9" s="32" t="s">
        <v>91</v>
      </c>
      <c r="AU9" s="35">
        <v>54</v>
      </c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6">
        <v>44927</v>
      </c>
      <c r="BI9" s="36">
        <v>45291</v>
      </c>
      <c r="BJ9" s="36">
        <v>45341</v>
      </c>
      <c r="BK9" s="32" t="s">
        <v>209</v>
      </c>
      <c r="BL9" s="37">
        <v>100000</v>
      </c>
      <c r="BM9" s="37">
        <v>30000</v>
      </c>
      <c r="BN9" s="37">
        <v>70000</v>
      </c>
      <c r="BO9" s="39" t="s">
        <v>355</v>
      </c>
      <c r="BP9" s="39">
        <v>70</v>
      </c>
      <c r="BQ9" s="37">
        <v>100000</v>
      </c>
    </row>
    <row r="10" spans="1:69" ht="30" customHeight="1" x14ac:dyDescent="0.25">
      <c r="A10" s="30" t="s">
        <v>1391</v>
      </c>
      <c r="B10" s="62">
        <v>525</v>
      </c>
      <c r="C10" s="62">
        <v>0</v>
      </c>
      <c r="D10" s="62">
        <v>7</v>
      </c>
      <c r="E10" s="62">
        <v>196</v>
      </c>
      <c r="F10" s="62">
        <v>4</v>
      </c>
      <c r="G10" s="62">
        <v>0</v>
      </c>
      <c r="H10" s="30">
        <f t="shared" si="0"/>
        <v>3.4000000000000004</v>
      </c>
      <c r="I10" s="31" t="s">
        <v>1390</v>
      </c>
      <c r="J10" s="32" t="s">
        <v>70</v>
      </c>
      <c r="K10" s="32" t="s">
        <v>1392</v>
      </c>
      <c r="L10" s="33">
        <v>36</v>
      </c>
      <c r="M10" s="31" t="s">
        <v>209</v>
      </c>
      <c r="N10" s="32">
        <v>46602</v>
      </c>
      <c r="O10" s="32" t="s">
        <v>1393</v>
      </c>
      <c r="P10" s="32"/>
      <c r="Q10" s="32">
        <v>0</v>
      </c>
      <c r="R10" s="32">
        <v>0</v>
      </c>
      <c r="S10" s="32" t="s">
        <v>1394</v>
      </c>
      <c r="T10" s="32"/>
      <c r="U10" s="32" t="s">
        <v>665</v>
      </c>
      <c r="V10" s="32" t="s">
        <v>1395</v>
      </c>
      <c r="W10" s="32" t="s">
        <v>1396</v>
      </c>
      <c r="X10" s="32" t="s">
        <v>1397</v>
      </c>
      <c r="Y10" s="32" t="s">
        <v>301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4"/>
      <c r="AK10" s="32"/>
      <c r="AL10" s="32" t="s">
        <v>1398</v>
      </c>
      <c r="AM10" s="32">
        <v>736</v>
      </c>
      <c r="AN10" s="32" t="s">
        <v>1399</v>
      </c>
      <c r="AO10" s="32">
        <v>46342</v>
      </c>
      <c r="AP10" s="32" t="s">
        <v>1390</v>
      </c>
      <c r="AQ10" s="32" t="s">
        <v>1400</v>
      </c>
      <c r="AR10" s="31" t="s">
        <v>1401</v>
      </c>
      <c r="AS10" s="32" t="s">
        <v>1402</v>
      </c>
      <c r="AT10" s="32" t="s">
        <v>1403</v>
      </c>
      <c r="AU10" s="35">
        <v>30</v>
      </c>
      <c r="AV10" s="32" t="s">
        <v>1404</v>
      </c>
      <c r="AW10" s="32" t="s">
        <v>1405</v>
      </c>
      <c r="AX10" s="32">
        <v>36</v>
      </c>
      <c r="AY10" s="32" t="s">
        <v>90</v>
      </c>
      <c r="AZ10" s="32" t="s">
        <v>580</v>
      </c>
      <c r="BA10" s="32">
        <v>130</v>
      </c>
      <c r="BB10" s="32"/>
      <c r="BC10" s="32"/>
      <c r="BD10" s="32"/>
      <c r="BE10" s="32"/>
      <c r="BF10" s="32"/>
      <c r="BG10" s="32"/>
      <c r="BH10" s="36">
        <v>45199</v>
      </c>
      <c r="BI10" s="36">
        <v>45199</v>
      </c>
      <c r="BJ10" s="36">
        <v>45249</v>
      </c>
      <c r="BK10" s="32" t="s">
        <v>209</v>
      </c>
      <c r="BL10" s="37">
        <v>142100</v>
      </c>
      <c r="BM10" s="37">
        <v>60000</v>
      </c>
      <c r="BN10" s="37">
        <v>82100</v>
      </c>
      <c r="BO10" s="39" t="s">
        <v>1406</v>
      </c>
      <c r="BP10" s="39" t="s">
        <v>1407</v>
      </c>
      <c r="BQ10" s="37">
        <v>142100</v>
      </c>
    </row>
    <row r="11" spans="1:69" ht="30" customHeight="1" x14ac:dyDescent="0.25">
      <c r="A11" s="30" t="s">
        <v>358</v>
      </c>
      <c r="B11" s="62">
        <v>520</v>
      </c>
      <c r="C11" s="62">
        <v>0</v>
      </c>
      <c r="D11" s="62">
        <v>7</v>
      </c>
      <c r="E11" s="62">
        <v>640</v>
      </c>
      <c r="F11" s="62">
        <v>11</v>
      </c>
      <c r="G11" s="62">
        <v>15</v>
      </c>
      <c r="H11" s="30">
        <f t="shared" si="0"/>
        <v>8.4</v>
      </c>
      <c r="I11" s="31" t="s">
        <v>357</v>
      </c>
      <c r="J11" s="32" t="s">
        <v>70</v>
      </c>
      <c r="K11" s="32" t="s">
        <v>359</v>
      </c>
      <c r="L11" s="33" t="s">
        <v>360</v>
      </c>
      <c r="M11" s="31" t="s">
        <v>361</v>
      </c>
      <c r="N11" s="32">
        <v>46007</v>
      </c>
      <c r="O11" s="32" t="s">
        <v>362</v>
      </c>
      <c r="P11" s="32"/>
      <c r="Q11" s="32">
        <v>0</v>
      </c>
      <c r="R11" s="32">
        <v>0</v>
      </c>
      <c r="S11" s="32" t="s">
        <v>363</v>
      </c>
      <c r="T11" s="32" t="s">
        <v>133</v>
      </c>
      <c r="U11" s="32" t="s">
        <v>364</v>
      </c>
      <c r="V11" s="32" t="s">
        <v>365</v>
      </c>
      <c r="W11" s="32" t="s">
        <v>366</v>
      </c>
      <c r="X11" s="32" t="s">
        <v>367</v>
      </c>
      <c r="Y11" s="32" t="s">
        <v>368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4"/>
      <c r="AK11" s="32"/>
      <c r="AL11" s="32"/>
      <c r="AM11" s="32"/>
      <c r="AN11" s="32"/>
      <c r="AO11" s="32"/>
      <c r="AP11" s="32" t="s">
        <v>357</v>
      </c>
      <c r="AQ11" s="32" t="s">
        <v>369</v>
      </c>
      <c r="AR11" s="31" t="s">
        <v>370</v>
      </c>
      <c r="AS11" s="32" t="s">
        <v>90</v>
      </c>
      <c r="AT11" s="32" t="s">
        <v>91</v>
      </c>
      <c r="AU11" s="35">
        <v>160</v>
      </c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6">
        <v>45015</v>
      </c>
      <c r="BI11" s="36">
        <v>45291</v>
      </c>
      <c r="BJ11" s="36">
        <v>45341</v>
      </c>
      <c r="BK11" s="32" t="s">
        <v>93</v>
      </c>
      <c r="BL11" s="37">
        <v>312400</v>
      </c>
      <c r="BM11" s="37">
        <v>150000</v>
      </c>
      <c r="BN11" s="37">
        <v>162400</v>
      </c>
      <c r="BO11" s="39" t="s">
        <v>371</v>
      </c>
      <c r="BP11" s="39" t="s">
        <v>372</v>
      </c>
      <c r="BQ11" s="37">
        <v>312400</v>
      </c>
    </row>
    <row r="12" spans="1:69" ht="30" customHeight="1" x14ac:dyDescent="0.25">
      <c r="A12" s="30" t="s">
        <v>1551</v>
      </c>
      <c r="B12" s="62">
        <v>521</v>
      </c>
      <c r="C12" s="62">
        <v>7</v>
      </c>
      <c r="D12" s="62">
        <v>7</v>
      </c>
      <c r="E12" s="62">
        <v>1120</v>
      </c>
      <c r="F12" s="62">
        <v>15</v>
      </c>
      <c r="G12" s="62">
        <v>0</v>
      </c>
      <c r="H12" s="30">
        <f t="shared" si="0"/>
        <v>10.3</v>
      </c>
      <c r="I12" s="31" t="s">
        <v>1172</v>
      </c>
      <c r="J12" s="32" t="s">
        <v>70</v>
      </c>
      <c r="K12" s="32" t="s">
        <v>1550</v>
      </c>
      <c r="L12" s="33">
        <v>1049</v>
      </c>
      <c r="M12" s="31" t="s">
        <v>176</v>
      </c>
      <c r="N12" s="32">
        <v>51251</v>
      </c>
      <c r="O12" s="32">
        <v>15044025</v>
      </c>
      <c r="P12" s="32"/>
      <c r="Q12" s="32">
        <v>0</v>
      </c>
      <c r="R12" s="32">
        <v>0</v>
      </c>
      <c r="S12" s="32" t="s">
        <v>1176</v>
      </c>
      <c r="T12" s="32"/>
      <c r="U12" s="32" t="s">
        <v>1177</v>
      </c>
      <c r="V12" s="32" t="s">
        <v>1178</v>
      </c>
      <c r="W12" s="32"/>
      <c r="X12" s="32" t="s">
        <v>1179</v>
      </c>
      <c r="Y12" s="32" t="s">
        <v>383</v>
      </c>
      <c r="Z12" s="32"/>
      <c r="AA12" s="32"/>
      <c r="AB12" s="32"/>
      <c r="AC12" s="32"/>
      <c r="AD12" s="32"/>
      <c r="AE12" s="32"/>
      <c r="AF12" s="32"/>
      <c r="AG12" s="32" t="s">
        <v>134</v>
      </c>
      <c r="AH12" s="32" t="s">
        <v>1180</v>
      </c>
      <c r="AI12" s="32"/>
      <c r="AJ12" s="34">
        <v>731682699</v>
      </c>
      <c r="AK12" s="32" t="s">
        <v>871</v>
      </c>
      <c r="AL12" s="32"/>
      <c r="AM12" s="32"/>
      <c r="AN12" s="32"/>
      <c r="AO12" s="32"/>
      <c r="AP12" s="32" t="s">
        <v>1172</v>
      </c>
      <c r="AQ12" s="32" t="s">
        <v>1181</v>
      </c>
      <c r="AR12" s="31" t="s">
        <v>1182</v>
      </c>
      <c r="AS12" s="32" t="s">
        <v>116</v>
      </c>
      <c r="AT12" s="32" t="s">
        <v>91</v>
      </c>
      <c r="AU12" s="35">
        <v>280</v>
      </c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6">
        <v>44927</v>
      </c>
      <c r="BI12" s="36">
        <v>45291</v>
      </c>
      <c r="BJ12" s="36">
        <v>45341</v>
      </c>
      <c r="BK12" s="32" t="s">
        <v>187</v>
      </c>
      <c r="BL12" s="37">
        <v>250000</v>
      </c>
      <c r="BM12" s="37">
        <v>125000</v>
      </c>
      <c r="BN12" s="37">
        <v>125000</v>
      </c>
      <c r="BO12" s="39" t="s">
        <v>171</v>
      </c>
      <c r="BP12" s="39">
        <v>50</v>
      </c>
      <c r="BQ12" s="37">
        <v>300000</v>
      </c>
    </row>
    <row r="13" spans="1:69" ht="30" customHeight="1" x14ac:dyDescent="0.25">
      <c r="A13" s="30" t="s">
        <v>1565</v>
      </c>
      <c r="B13" s="62">
        <v>522</v>
      </c>
      <c r="C13" s="62">
        <v>0</v>
      </c>
      <c r="D13" s="62">
        <v>15</v>
      </c>
      <c r="E13" s="62">
        <v>1010</v>
      </c>
      <c r="F13" s="62">
        <v>15</v>
      </c>
      <c r="G13" s="62">
        <v>7</v>
      </c>
      <c r="H13" s="30">
        <f t="shared" si="0"/>
        <v>11.2</v>
      </c>
      <c r="I13" s="31" t="s">
        <v>565</v>
      </c>
      <c r="J13" s="32" t="s">
        <v>70</v>
      </c>
      <c r="K13" s="32" t="s">
        <v>567</v>
      </c>
      <c r="L13" s="33">
        <v>18</v>
      </c>
      <c r="M13" s="31" t="s">
        <v>567</v>
      </c>
      <c r="N13" s="32">
        <v>46344</v>
      </c>
      <c r="O13" s="32" t="s">
        <v>569</v>
      </c>
      <c r="P13" s="32"/>
      <c r="Q13" s="32">
        <v>0</v>
      </c>
      <c r="R13" s="32">
        <v>0</v>
      </c>
      <c r="S13" s="32" t="s">
        <v>570</v>
      </c>
      <c r="T13" s="32" t="s">
        <v>212</v>
      </c>
      <c r="U13" s="32" t="s">
        <v>572</v>
      </c>
      <c r="V13" s="32" t="s">
        <v>573</v>
      </c>
      <c r="W13" s="32" t="s">
        <v>574</v>
      </c>
      <c r="X13" s="32" t="s">
        <v>575</v>
      </c>
      <c r="Y13" s="32" t="s">
        <v>576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4"/>
      <c r="AK13" s="32"/>
      <c r="AL13" s="32" t="s">
        <v>577</v>
      </c>
      <c r="AM13" s="32">
        <v>902</v>
      </c>
      <c r="AN13" s="32" t="s">
        <v>193</v>
      </c>
      <c r="AO13" s="32">
        <v>51101</v>
      </c>
      <c r="AP13" s="32" t="s">
        <v>565</v>
      </c>
      <c r="AQ13" s="32" t="s">
        <v>578</v>
      </c>
      <c r="AR13" s="31" t="s">
        <v>579</v>
      </c>
      <c r="AS13" s="32" t="s">
        <v>90</v>
      </c>
      <c r="AT13" s="32" t="s">
        <v>580</v>
      </c>
      <c r="AU13" s="35">
        <v>1010</v>
      </c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6">
        <v>44927</v>
      </c>
      <c r="BI13" s="36">
        <v>45291</v>
      </c>
      <c r="BJ13" s="36">
        <v>45341</v>
      </c>
      <c r="BK13" s="32" t="s">
        <v>93</v>
      </c>
      <c r="BL13" s="37">
        <v>510000</v>
      </c>
      <c r="BM13" s="37">
        <v>150000</v>
      </c>
      <c r="BN13" s="37">
        <v>360000</v>
      </c>
      <c r="BO13" s="39" t="s">
        <v>581</v>
      </c>
      <c r="BP13" s="39" t="s">
        <v>582</v>
      </c>
      <c r="BQ13" s="37">
        <v>510000</v>
      </c>
    </row>
    <row r="14" spans="1:69" ht="30" customHeight="1" x14ac:dyDescent="0.25">
      <c r="A14" s="30" t="s">
        <v>1560</v>
      </c>
      <c r="B14" s="62">
        <v>523</v>
      </c>
      <c r="C14" s="62">
        <v>0</v>
      </c>
      <c r="D14" s="62">
        <v>7</v>
      </c>
      <c r="E14" s="62">
        <v>700</v>
      </c>
      <c r="F14" s="62">
        <v>11</v>
      </c>
      <c r="G14" s="62">
        <v>7</v>
      </c>
      <c r="H14" s="30">
        <f t="shared" si="0"/>
        <v>7.6000000000000005</v>
      </c>
      <c r="I14" s="31" t="s">
        <v>1093</v>
      </c>
      <c r="J14" s="32" t="s">
        <v>70</v>
      </c>
      <c r="K14" s="32" t="s">
        <v>1095</v>
      </c>
      <c r="L14" s="33">
        <v>195</v>
      </c>
      <c r="M14" s="31" t="s">
        <v>965</v>
      </c>
      <c r="N14" s="32">
        <v>46822</v>
      </c>
      <c r="O14" s="32" t="s">
        <v>1096</v>
      </c>
      <c r="P14" s="32"/>
      <c r="Q14" s="32">
        <v>0</v>
      </c>
      <c r="R14" s="32">
        <v>0</v>
      </c>
      <c r="S14" s="32" t="s">
        <v>1097</v>
      </c>
      <c r="T14" s="32"/>
      <c r="U14" s="32" t="s">
        <v>218</v>
      </c>
      <c r="V14" s="32" t="s">
        <v>1098</v>
      </c>
      <c r="W14" s="32" t="s">
        <v>1099</v>
      </c>
      <c r="X14" s="32" t="s">
        <v>1100</v>
      </c>
      <c r="Y14" s="32" t="s">
        <v>161</v>
      </c>
      <c r="Z14" s="32"/>
      <c r="AA14" s="32"/>
      <c r="AB14" s="32"/>
      <c r="AC14" s="32"/>
      <c r="AD14" s="32"/>
      <c r="AE14" s="32"/>
      <c r="AF14" s="32"/>
      <c r="AG14" s="32" t="s">
        <v>218</v>
      </c>
      <c r="AH14" s="32" t="s">
        <v>1098</v>
      </c>
      <c r="AI14" s="32" t="s">
        <v>1099</v>
      </c>
      <c r="AJ14" s="34">
        <v>602252677</v>
      </c>
      <c r="AK14" s="32" t="s">
        <v>161</v>
      </c>
      <c r="AL14" s="32"/>
      <c r="AM14" s="32"/>
      <c r="AN14" s="32"/>
      <c r="AO14" s="32"/>
      <c r="AP14" s="32" t="s">
        <v>1093</v>
      </c>
      <c r="AQ14" s="32" t="s">
        <v>1101</v>
      </c>
      <c r="AR14" s="31" t="s">
        <v>1102</v>
      </c>
      <c r="AS14" s="32" t="s">
        <v>90</v>
      </c>
      <c r="AT14" s="32" t="s">
        <v>1103</v>
      </c>
      <c r="AU14" s="35">
        <v>350</v>
      </c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6">
        <v>44927</v>
      </c>
      <c r="BI14" s="36">
        <v>45291</v>
      </c>
      <c r="BJ14" s="36">
        <v>45341</v>
      </c>
      <c r="BK14" s="32" t="s">
        <v>965</v>
      </c>
      <c r="BL14" s="37">
        <v>340000</v>
      </c>
      <c r="BM14" s="37">
        <v>150000</v>
      </c>
      <c r="BN14" s="37">
        <v>190000</v>
      </c>
      <c r="BO14" s="39">
        <v>0.441</v>
      </c>
      <c r="BP14" s="39">
        <v>0.55900000000000005</v>
      </c>
      <c r="BQ14" s="37">
        <v>340000</v>
      </c>
    </row>
    <row r="15" spans="1:69" ht="30" customHeight="1" x14ac:dyDescent="0.25">
      <c r="A15" s="30" t="s">
        <v>294</v>
      </c>
      <c r="B15" s="62">
        <v>524</v>
      </c>
      <c r="C15" s="62">
        <v>0</v>
      </c>
      <c r="D15" s="62">
        <v>7</v>
      </c>
      <c r="E15" s="62">
        <v>800</v>
      </c>
      <c r="F15" s="62">
        <v>12</v>
      </c>
      <c r="G15" s="62">
        <v>7</v>
      </c>
      <c r="H15" s="30">
        <f t="shared" si="0"/>
        <v>8.1</v>
      </c>
      <c r="I15" s="31" t="s">
        <v>293</v>
      </c>
      <c r="J15" s="32" t="s">
        <v>70</v>
      </c>
      <c r="K15" s="32" t="s">
        <v>295</v>
      </c>
      <c r="L15" s="33">
        <v>2277</v>
      </c>
      <c r="M15" s="31" t="s">
        <v>193</v>
      </c>
      <c r="N15" s="32">
        <v>51101</v>
      </c>
      <c r="O15" s="32" t="s">
        <v>296</v>
      </c>
      <c r="P15" s="32"/>
      <c r="Q15" s="32">
        <v>0</v>
      </c>
      <c r="R15" s="32">
        <v>0</v>
      </c>
      <c r="S15" s="32" t="s">
        <v>297</v>
      </c>
      <c r="T15" s="32"/>
      <c r="U15" s="32" t="s">
        <v>285</v>
      </c>
      <c r="V15" s="32" t="s">
        <v>298</v>
      </c>
      <c r="W15" s="32" t="s">
        <v>299</v>
      </c>
      <c r="X15" s="32" t="s">
        <v>300</v>
      </c>
      <c r="Y15" s="32" t="s">
        <v>301</v>
      </c>
      <c r="Z15" s="32"/>
      <c r="AA15" s="32"/>
      <c r="AB15" s="32"/>
      <c r="AC15" s="32"/>
      <c r="AD15" s="32"/>
      <c r="AE15" s="32"/>
      <c r="AF15" s="32"/>
      <c r="AG15" s="32" t="s">
        <v>279</v>
      </c>
      <c r="AH15" s="32" t="s">
        <v>302</v>
      </c>
      <c r="AI15" s="32" t="s">
        <v>303</v>
      </c>
      <c r="AJ15" s="34">
        <v>604668447</v>
      </c>
      <c r="AK15" s="32" t="s">
        <v>304</v>
      </c>
      <c r="AL15" s="32"/>
      <c r="AM15" s="32"/>
      <c r="AN15" s="32"/>
      <c r="AO15" s="32"/>
      <c r="AP15" s="32" t="s">
        <v>293</v>
      </c>
      <c r="AQ15" s="32" t="s">
        <v>305</v>
      </c>
      <c r="AR15" s="31" t="s">
        <v>306</v>
      </c>
      <c r="AS15" s="32" t="s">
        <v>90</v>
      </c>
      <c r="AT15" s="32" t="s">
        <v>91</v>
      </c>
      <c r="AU15" s="35">
        <v>200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6">
        <v>44927</v>
      </c>
      <c r="BI15" s="36">
        <v>45291</v>
      </c>
      <c r="BJ15" s="36">
        <v>45341</v>
      </c>
      <c r="BK15" s="32" t="s">
        <v>193</v>
      </c>
      <c r="BL15" s="37">
        <v>60000</v>
      </c>
      <c r="BM15" s="37">
        <v>30000</v>
      </c>
      <c r="BN15" s="37">
        <v>30000</v>
      </c>
      <c r="BO15" s="39" t="s">
        <v>171</v>
      </c>
      <c r="BP15" s="39">
        <v>50</v>
      </c>
      <c r="BQ15" s="37">
        <v>60000</v>
      </c>
    </row>
    <row r="16" spans="1:69" ht="30" customHeight="1" x14ac:dyDescent="0.25">
      <c r="A16" s="30" t="s">
        <v>963</v>
      </c>
      <c r="B16" s="62">
        <v>526</v>
      </c>
      <c r="C16" s="62">
        <v>0</v>
      </c>
      <c r="D16" s="62">
        <v>7</v>
      </c>
      <c r="E16" s="62">
        <v>640</v>
      </c>
      <c r="F16" s="62">
        <v>11</v>
      </c>
      <c r="G16" s="62">
        <v>0</v>
      </c>
      <c r="H16" s="30">
        <f t="shared" si="0"/>
        <v>6.9</v>
      </c>
      <c r="I16" s="31" t="s">
        <v>962</v>
      </c>
      <c r="J16" s="32" t="s">
        <v>70</v>
      </c>
      <c r="K16" s="32" t="s">
        <v>964</v>
      </c>
      <c r="L16" s="33">
        <v>881</v>
      </c>
      <c r="M16" s="31" t="s">
        <v>965</v>
      </c>
      <c r="N16" s="32">
        <v>46822</v>
      </c>
      <c r="O16" s="32" t="s">
        <v>966</v>
      </c>
      <c r="P16" s="32"/>
      <c r="Q16" s="32">
        <v>0</v>
      </c>
      <c r="R16" s="32">
        <v>0</v>
      </c>
      <c r="S16" s="32" t="s">
        <v>967</v>
      </c>
      <c r="T16" s="32"/>
      <c r="U16" s="32" t="s">
        <v>806</v>
      </c>
      <c r="V16" s="32" t="s">
        <v>968</v>
      </c>
      <c r="W16" s="32" t="s">
        <v>969</v>
      </c>
      <c r="X16" s="32" t="s">
        <v>970</v>
      </c>
      <c r="Y16" s="32" t="s">
        <v>971</v>
      </c>
      <c r="Z16" s="32"/>
      <c r="AA16" s="32" t="s">
        <v>972</v>
      </c>
      <c r="AB16" s="32" t="s">
        <v>973</v>
      </c>
      <c r="AC16" s="32" t="s">
        <v>974</v>
      </c>
      <c r="AD16" s="32" t="s">
        <v>975</v>
      </c>
      <c r="AE16" s="32" t="s">
        <v>700</v>
      </c>
      <c r="AF16" s="32"/>
      <c r="AG16" s="32"/>
      <c r="AH16" s="32"/>
      <c r="AI16" s="32"/>
      <c r="AJ16" s="34"/>
      <c r="AK16" s="32"/>
      <c r="AL16" s="32"/>
      <c r="AM16" s="32"/>
      <c r="AN16" s="32"/>
      <c r="AO16" s="32"/>
      <c r="AP16" s="32" t="s">
        <v>962</v>
      </c>
      <c r="AQ16" s="32" t="s">
        <v>976</v>
      </c>
      <c r="AR16" s="31" t="s">
        <v>977</v>
      </c>
      <c r="AS16" s="32" t="s">
        <v>116</v>
      </c>
      <c r="AT16" s="32" t="s">
        <v>91</v>
      </c>
      <c r="AU16" s="35">
        <v>160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6">
        <v>44941</v>
      </c>
      <c r="BI16" s="36">
        <v>45169</v>
      </c>
      <c r="BJ16" s="36">
        <v>45219</v>
      </c>
      <c r="BK16" s="32" t="s">
        <v>965</v>
      </c>
      <c r="BL16" s="37">
        <v>80000</v>
      </c>
      <c r="BM16" s="37">
        <v>40000</v>
      </c>
      <c r="BN16" s="37">
        <v>40000</v>
      </c>
      <c r="BO16" s="39" t="s">
        <v>171</v>
      </c>
      <c r="BP16" s="39">
        <v>50</v>
      </c>
      <c r="BQ16" s="37">
        <v>90000</v>
      </c>
    </row>
    <row r="17" spans="1:69" ht="30" customHeight="1" x14ac:dyDescent="0.25">
      <c r="A17" s="30" t="s">
        <v>552</v>
      </c>
      <c r="B17" s="62">
        <v>527</v>
      </c>
      <c r="C17" s="62">
        <v>0</v>
      </c>
      <c r="D17" s="62">
        <v>7</v>
      </c>
      <c r="E17" s="62">
        <v>804</v>
      </c>
      <c r="F17" s="62">
        <v>13</v>
      </c>
      <c r="G17" s="62">
        <v>0</v>
      </c>
      <c r="H17" s="30">
        <f t="shared" si="0"/>
        <v>7.9</v>
      </c>
      <c r="I17" s="31" t="s">
        <v>551</v>
      </c>
      <c r="J17" s="32" t="s">
        <v>70</v>
      </c>
      <c r="K17" s="32" t="s">
        <v>553</v>
      </c>
      <c r="L17" s="33" t="s">
        <v>554</v>
      </c>
      <c r="M17" s="31" t="s">
        <v>209</v>
      </c>
      <c r="N17" s="32">
        <v>46602</v>
      </c>
      <c r="O17" s="32" t="s">
        <v>555</v>
      </c>
      <c r="P17" s="32" t="s">
        <v>556</v>
      </c>
      <c r="Q17" s="32">
        <v>0</v>
      </c>
      <c r="R17" s="32">
        <v>0</v>
      </c>
      <c r="S17" s="32" t="s">
        <v>557</v>
      </c>
      <c r="T17" s="32" t="s">
        <v>102</v>
      </c>
      <c r="U17" s="32" t="s">
        <v>335</v>
      </c>
      <c r="V17" s="32" t="s">
        <v>558</v>
      </c>
      <c r="W17" s="32" t="s">
        <v>559</v>
      </c>
      <c r="X17" s="32" t="s">
        <v>560</v>
      </c>
      <c r="Y17" s="32" t="s">
        <v>561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4"/>
      <c r="AK17" s="32"/>
      <c r="AL17" s="32"/>
      <c r="AM17" s="32"/>
      <c r="AN17" s="32"/>
      <c r="AO17" s="32"/>
      <c r="AP17" s="32" t="s">
        <v>551</v>
      </c>
      <c r="AQ17" s="32" t="s">
        <v>562</v>
      </c>
      <c r="AR17" s="31" t="s">
        <v>563</v>
      </c>
      <c r="AS17" s="32" t="s">
        <v>90</v>
      </c>
      <c r="AT17" s="32" t="s">
        <v>91</v>
      </c>
      <c r="AU17" s="35">
        <v>201</v>
      </c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6">
        <v>44927</v>
      </c>
      <c r="BI17" s="36">
        <v>45291</v>
      </c>
      <c r="BJ17" s="36">
        <v>45341</v>
      </c>
      <c r="BK17" s="32" t="s">
        <v>209</v>
      </c>
      <c r="BL17" s="37">
        <v>230000</v>
      </c>
      <c r="BM17" s="37">
        <v>115000</v>
      </c>
      <c r="BN17" s="37">
        <v>115000</v>
      </c>
      <c r="BO17" s="39" t="s">
        <v>171</v>
      </c>
      <c r="BP17" s="39">
        <v>0.5</v>
      </c>
      <c r="BQ17" s="37">
        <v>260000</v>
      </c>
    </row>
    <row r="18" spans="1:69" ht="30" customHeight="1" x14ac:dyDescent="0.25">
      <c r="A18" s="30" t="s">
        <v>151</v>
      </c>
      <c r="B18" s="62">
        <v>528</v>
      </c>
      <c r="C18" s="62">
        <v>0</v>
      </c>
      <c r="D18" s="62">
        <v>7</v>
      </c>
      <c r="E18" s="62">
        <v>96</v>
      </c>
      <c r="F18" s="62">
        <v>2</v>
      </c>
      <c r="G18" s="62">
        <v>15</v>
      </c>
      <c r="H18" s="30">
        <f t="shared" si="0"/>
        <v>3.9000000000000004</v>
      </c>
      <c r="I18" s="31" t="s">
        <v>150</v>
      </c>
      <c r="J18" s="32" t="s">
        <v>70</v>
      </c>
      <c r="K18" s="32" t="s">
        <v>152</v>
      </c>
      <c r="L18" s="33" t="s">
        <v>153</v>
      </c>
      <c r="M18" s="31" t="s">
        <v>154</v>
      </c>
      <c r="N18" s="32">
        <v>46001</v>
      </c>
      <c r="O18" s="32" t="s">
        <v>155</v>
      </c>
      <c r="P18" s="32"/>
      <c r="Q18" s="32">
        <v>0</v>
      </c>
      <c r="R18" s="32">
        <v>0</v>
      </c>
      <c r="S18" s="32" t="s">
        <v>156</v>
      </c>
      <c r="T18" s="32"/>
      <c r="U18" s="32" t="s">
        <v>157</v>
      </c>
      <c r="V18" s="32" t="s">
        <v>158</v>
      </c>
      <c r="W18" s="32" t="s">
        <v>159</v>
      </c>
      <c r="X18" s="32" t="s">
        <v>160</v>
      </c>
      <c r="Y18" s="32" t="s">
        <v>161</v>
      </c>
      <c r="Z18" s="32"/>
      <c r="AA18" s="32"/>
      <c r="AB18" s="32"/>
      <c r="AC18" s="32"/>
      <c r="AD18" s="32"/>
      <c r="AE18" s="32"/>
      <c r="AF18" s="32"/>
      <c r="AG18" s="32" t="s">
        <v>162</v>
      </c>
      <c r="AH18" s="32" t="s">
        <v>163</v>
      </c>
      <c r="AI18" s="32" t="s">
        <v>164</v>
      </c>
      <c r="AJ18" s="34">
        <v>721078519</v>
      </c>
      <c r="AK18" s="32" t="s">
        <v>165</v>
      </c>
      <c r="AL18" s="32" t="s">
        <v>166</v>
      </c>
      <c r="AM18" s="32" t="s">
        <v>167</v>
      </c>
      <c r="AN18" s="32" t="s">
        <v>93</v>
      </c>
      <c r="AO18" s="32">
        <v>46001</v>
      </c>
      <c r="AP18" s="32" t="s">
        <v>150</v>
      </c>
      <c r="AQ18" s="32" t="s">
        <v>168</v>
      </c>
      <c r="AR18" s="31" t="s">
        <v>169</v>
      </c>
      <c r="AS18" s="32" t="s">
        <v>90</v>
      </c>
      <c r="AT18" s="32" t="s">
        <v>170</v>
      </c>
      <c r="AU18" s="35">
        <v>96</v>
      </c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6">
        <v>44927</v>
      </c>
      <c r="BI18" s="36">
        <v>45291</v>
      </c>
      <c r="BJ18" s="36">
        <v>45341</v>
      </c>
      <c r="BK18" s="32" t="s">
        <v>93</v>
      </c>
      <c r="BL18" s="37">
        <v>100000</v>
      </c>
      <c r="BM18" s="37">
        <v>50000</v>
      </c>
      <c r="BN18" s="37">
        <v>50000</v>
      </c>
      <c r="BO18" s="39" t="s">
        <v>171</v>
      </c>
      <c r="BP18" s="39">
        <v>50</v>
      </c>
      <c r="BQ18" s="37">
        <v>100000</v>
      </c>
    </row>
    <row r="19" spans="1:69" ht="30" customHeight="1" x14ac:dyDescent="0.25">
      <c r="A19" s="30" t="s">
        <v>876</v>
      </c>
      <c r="B19" s="62">
        <v>529</v>
      </c>
      <c r="C19" s="62">
        <v>0</v>
      </c>
      <c r="D19" s="62">
        <v>7</v>
      </c>
      <c r="E19" s="62">
        <f>82*4</f>
        <v>328</v>
      </c>
      <c r="F19" s="62">
        <v>7</v>
      </c>
      <c r="G19" s="62">
        <v>0</v>
      </c>
      <c r="H19" s="30">
        <f t="shared" si="0"/>
        <v>4.9000000000000004</v>
      </c>
      <c r="I19" s="31" t="s">
        <v>875</v>
      </c>
      <c r="J19" s="32" t="s">
        <v>70</v>
      </c>
      <c r="K19" s="32" t="s">
        <v>877</v>
      </c>
      <c r="L19" s="33">
        <v>2300</v>
      </c>
      <c r="M19" s="31" t="s">
        <v>193</v>
      </c>
      <c r="N19" s="32">
        <v>51101</v>
      </c>
      <c r="O19" s="32">
        <v>27003345</v>
      </c>
      <c r="P19" s="32"/>
      <c r="Q19" s="32">
        <v>0</v>
      </c>
      <c r="R19" s="32">
        <v>0</v>
      </c>
      <c r="S19" s="32" t="s">
        <v>879</v>
      </c>
      <c r="T19" s="32" t="s">
        <v>133</v>
      </c>
      <c r="U19" s="32" t="s">
        <v>608</v>
      </c>
      <c r="V19" s="32" t="s">
        <v>880</v>
      </c>
      <c r="W19" s="32" t="s">
        <v>881</v>
      </c>
      <c r="X19" s="32" t="s">
        <v>882</v>
      </c>
      <c r="Y19" s="32" t="s">
        <v>883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4"/>
      <c r="AK19" s="32"/>
      <c r="AL19" s="32"/>
      <c r="AM19" s="32"/>
      <c r="AN19" s="32"/>
      <c r="AO19" s="32"/>
      <c r="AP19" s="32" t="s">
        <v>875</v>
      </c>
      <c r="AQ19" s="32" t="s">
        <v>884</v>
      </c>
      <c r="AR19" s="31" t="s">
        <v>885</v>
      </c>
      <c r="AS19" s="32" t="s">
        <v>90</v>
      </c>
      <c r="AT19" s="32" t="s">
        <v>91</v>
      </c>
      <c r="AU19" s="35">
        <v>82</v>
      </c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6">
        <v>44927</v>
      </c>
      <c r="BI19" s="36">
        <v>45291</v>
      </c>
      <c r="BJ19" s="36">
        <v>45341</v>
      </c>
      <c r="BK19" s="32" t="s">
        <v>193</v>
      </c>
      <c r="BL19" s="37">
        <v>72280</v>
      </c>
      <c r="BM19" s="37">
        <v>30000</v>
      </c>
      <c r="BN19" s="37">
        <v>42280</v>
      </c>
      <c r="BO19" s="39" t="s">
        <v>886</v>
      </c>
      <c r="BP19" s="39" t="s">
        <v>887</v>
      </c>
      <c r="BQ19" s="37">
        <v>72280</v>
      </c>
    </row>
    <row r="20" spans="1:69" ht="30" customHeight="1" x14ac:dyDescent="0.25">
      <c r="A20" s="30" t="s">
        <v>1254</v>
      </c>
      <c r="B20" s="62">
        <v>530</v>
      </c>
      <c r="C20" s="62">
        <v>0</v>
      </c>
      <c r="D20" s="62">
        <v>15</v>
      </c>
      <c r="E20" s="62">
        <f>140*4</f>
        <v>560</v>
      </c>
      <c r="F20" s="62">
        <v>10</v>
      </c>
      <c r="G20" s="62">
        <v>0</v>
      </c>
      <c r="H20" s="30">
        <f t="shared" si="0"/>
        <v>8</v>
      </c>
      <c r="I20" s="31" t="s">
        <v>1253</v>
      </c>
      <c r="J20" s="32" t="s">
        <v>70</v>
      </c>
      <c r="K20" s="32" t="s">
        <v>1255</v>
      </c>
      <c r="L20" s="33">
        <v>2690</v>
      </c>
      <c r="M20" s="31" t="s">
        <v>460</v>
      </c>
      <c r="N20" s="32">
        <v>47001</v>
      </c>
      <c r="O20" s="32">
        <v>46750444</v>
      </c>
      <c r="P20" s="32"/>
      <c r="Q20" s="32">
        <v>0</v>
      </c>
      <c r="R20" s="32">
        <v>0</v>
      </c>
      <c r="S20" s="32" t="s">
        <v>1257</v>
      </c>
      <c r="T20" s="32"/>
      <c r="U20" s="32" t="s">
        <v>335</v>
      </c>
      <c r="V20" s="32" t="s">
        <v>1258</v>
      </c>
      <c r="W20" s="32" t="s">
        <v>1259</v>
      </c>
      <c r="X20" s="32" t="s">
        <v>1260</v>
      </c>
      <c r="Y20" s="32" t="s">
        <v>161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4"/>
      <c r="AK20" s="32"/>
      <c r="AL20" s="32"/>
      <c r="AM20" s="32"/>
      <c r="AN20" s="32"/>
      <c r="AO20" s="32"/>
      <c r="AP20" s="32" t="s">
        <v>1253</v>
      </c>
      <c r="AQ20" s="32" t="s">
        <v>1261</v>
      </c>
      <c r="AR20" s="31" t="s">
        <v>1262</v>
      </c>
      <c r="AS20" s="32" t="s">
        <v>90</v>
      </c>
      <c r="AT20" s="32" t="s">
        <v>91</v>
      </c>
      <c r="AU20" s="35">
        <v>140</v>
      </c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6">
        <v>44927</v>
      </c>
      <c r="BI20" s="36">
        <v>45291</v>
      </c>
      <c r="BJ20" s="36">
        <v>45341</v>
      </c>
      <c r="BK20" s="32" t="s">
        <v>460</v>
      </c>
      <c r="BL20" s="37">
        <v>100000</v>
      </c>
      <c r="BM20" s="37">
        <v>30000</v>
      </c>
      <c r="BN20" s="37">
        <v>70000</v>
      </c>
      <c r="BO20" s="39" t="s">
        <v>355</v>
      </c>
      <c r="BP20" s="39">
        <v>70</v>
      </c>
      <c r="BQ20" s="37">
        <v>100000</v>
      </c>
    </row>
    <row r="21" spans="1:69" ht="30" customHeight="1" x14ac:dyDescent="0.25">
      <c r="A21" s="30" t="s">
        <v>1526</v>
      </c>
      <c r="B21" s="62">
        <v>531</v>
      </c>
      <c r="C21" s="62">
        <v>0</v>
      </c>
      <c r="D21" s="62">
        <v>0</v>
      </c>
      <c r="E21" s="62">
        <v>30</v>
      </c>
      <c r="F21" s="62">
        <v>1</v>
      </c>
      <c r="G21" s="62">
        <v>15</v>
      </c>
      <c r="H21" s="30">
        <f t="shared" si="0"/>
        <v>2</v>
      </c>
      <c r="I21" s="31" t="s">
        <v>1525</v>
      </c>
      <c r="J21" s="32" t="s">
        <v>70</v>
      </c>
      <c r="K21" s="32" t="s">
        <v>406</v>
      </c>
      <c r="L21" s="33">
        <v>818</v>
      </c>
      <c r="M21" s="31" t="s">
        <v>406</v>
      </c>
      <c r="N21" s="32">
        <v>46334</v>
      </c>
      <c r="O21" s="32" t="s">
        <v>1527</v>
      </c>
      <c r="P21" s="32"/>
      <c r="Q21" s="32">
        <v>0</v>
      </c>
      <c r="R21" s="32">
        <v>0</v>
      </c>
      <c r="S21" s="32" t="s">
        <v>1528</v>
      </c>
      <c r="T21" s="32"/>
      <c r="U21" s="32" t="s">
        <v>139</v>
      </c>
      <c r="V21" s="32" t="s">
        <v>1529</v>
      </c>
      <c r="W21" s="32" t="s">
        <v>1530</v>
      </c>
      <c r="X21" s="32" t="s">
        <v>1531</v>
      </c>
      <c r="Y21" s="32" t="s">
        <v>161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4"/>
      <c r="AK21" s="32"/>
      <c r="AL21" s="32" t="s">
        <v>1532</v>
      </c>
      <c r="AM21" s="32">
        <v>739</v>
      </c>
      <c r="AN21" s="32" t="s">
        <v>406</v>
      </c>
      <c r="AO21" s="32">
        <v>46334</v>
      </c>
      <c r="AP21" s="32" t="s">
        <v>1525</v>
      </c>
      <c r="AQ21" s="32" t="s">
        <v>1533</v>
      </c>
      <c r="AR21" s="31" t="s">
        <v>1534</v>
      </c>
      <c r="AS21" s="32" t="s">
        <v>116</v>
      </c>
      <c r="AT21" s="32" t="s">
        <v>91</v>
      </c>
      <c r="AU21" s="35">
        <v>30</v>
      </c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6">
        <v>45108</v>
      </c>
      <c r="BI21" s="36">
        <v>45291</v>
      </c>
      <c r="BJ21" s="36">
        <v>45341</v>
      </c>
      <c r="BK21" s="32" t="s">
        <v>406</v>
      </c>
      <c r="BL21" s="37">
        <v>42860</v>
      </c>
      <c r="BM21" s="37">
        <v>30000</v>
      </c>
      <c r="BN21" s="37">
        <v>12860</v>
      </c>
      <c r="BO21" s="39" t="s">
        <v>512</v>
      </c>
      <c r="BP21" s="39">
        <v>30</v>
      </c>
      <c r="BQ21" s="37">
        <v>42860</v>
      </c>
    </row>
    <row r="22" spans="1:69" ht="30" customHeight="1" x14ac:dyDescent="0.25">
      <c r="A22" s="30" t="s">
        <v>1313</v>
      </c>
      <c r="B22" s="62">
        <v>532</v>
      </c>
      <c r="C22" s="62">
        <v>0</v>
      </c>
      <c r="D22" s="62">
        <v>15</v>
      </c>
      <c r="E22" s="62">
        <f>30*2</f>
        <v>60</v>
      </c>
      <c r="F22" s="62">
        <v>2</v>
      </c>
      <c r="G22" s="62">
        <v>15</v>
      </c>
      <c r="H22" s="30">
        <f t="shared" si="0"/>
        <v>5.5</v>
      </c>
      <c r="I22" s="31" t="s">
        <v>1312</v>
      </c>
      <c r="J22" s="32" t="s">
        <v>70</v>
      </c>
      <c r="K22" s="32" t="s">
        <v>1314</v>
      </c>
      <c r="L22" s="33">
        <v>9</v>
      </c>
      <c r="M22" s="31" t="s">
        <v>1315</v>
      </c>
      <c r="N22" s="32">
        <v>46331</v>
      </c>
      <c r="O22" s="32" t="s">
        <v>1316</v>
      </c>
      <c r="P22" s="32"/>
      <c r="Q22" s="32">
        <v>0</v>
      </c>
      <c r="R22" s="32">
        <v>0</v>
      </c>
      <c r="S22" s="32" t="s">
        <v>1317</v>
      </c>
      <c r="T22" s="32" t="s">
        <v>1318</v>
      </c>
      <c r="U22" s="32" t="s">
        <v>1319</v>
      </c>
      <c r="V22" s="32" t="s">
        <v>1320</v>
      </c>
      <c r="W22" s="32" t="s">
        <v>1321</v>
      </c>
      <c r="X22" s="32" t="s">
        <v>1322</v>
      </c>
      <c r="Y22" s="32" t="s">
        <v>805</v>
      </c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4"/>
      <c r="AK22" s="32"/>
      <c r="AL22" s="32"/>
      <c r="AM22" s="32"/>
      <c r="AN22" s="32"/>
      <c r="AO22" s="32"/>
      <c r="AP22" s="32" t="s">
        <v>1312</v>
      </c>
      <c r="AQ22" s="32" t="s">
        <v>1323</v>
      </c>
      <c r="AR22" s="31" t="s">
        <v>1324</v>
      </c>
      <c r="AS22" s="32" t="s">
        <v>116</v>
      </c>
      <c r="AT22" s="32" t="s">
        <v>91</v>
      </c>
      <c r="AU22" s="35">
        <v>30</v>
      </c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6">
        <v>44927</v>
      </c>
      <c r="BI22" s="36">
        <v>45291</v>
      </c>
      <c r="BJ22" s="36">
        <v>45341</v>
      </c>
      <c r="BK22" s="32" t="s">
        <v>1315</v>
      </c>
      <c r="BL22" s="37">
        <v>220000</v>
      </c>
      <c r="BM22" s="37">
        <v>65000</v>
      </c>
      <c r="BN22" s="37">
        <v>155000</v>
      </c>
      <c r="BO22" s="39" t="s">
        <v>249</v>
      </c>
      <c r="BP22" s="39" t="s">
        <v>250</v>
      </c>
      <c r="BQ22" s="37">
        <v>220000</v>
      </c>
    </row>
    <row r="23" spans="1:69" ht="30" customHeight="1" x14ac:dyDescent="0.25">
      <c r="A23" s="30" t="s">
        <v>1563</v>
      </c>
      <c r="B23" s="62">
        <v>533</v>
      </c>
      <c r="C23" s="62">
        <v>0</v>
      </c>
      <c r="D23" s="62">
        <v>15</v>
      </c>
      <c r="E23" s="62">
        <v>2400</v>
      </c>
      <c r="F23" s="62">
        <v>15</v>
      </c>
      <c r="G23" s="62">
        <v>7</v>
      </c>
      <c r="H23" s="30">
        <f t="shared" si="0"/>
        <v>11.2</v>
      </c>
      <c r="I23" s="31" t="s">
        <v>584</v>
      </c>
      <c r="J23" s="32" t="s">
        <v>70</v>
      </c>
      <c r="K23" s="32" t="s">
        <v>586</v>
      </c>
      <c r="L23" s="33" t="s">
        <v>587</v>
      </c>
      <c r="M23" s="31" t="s">
        <v>209</v>
      </c>
      <c r="N23" s="32">
        <v>46606</v>
      </c>
      <c r="O23" s="32" t="s">
        <v>588</v>
      </c>
      <c r="P23" s="32"/>
      <c r="Q23" s="32">
        <v>0</v>
      </c>
      <c r="R23" s="32">
        <v>0</v>
      </c>
      <c r="S23" s="32" t="s">
        <v>589</v>
      </c>
      <c r="T23" s="32"/>
      <c r="U23" s="32" t="s">
        <v>590</v>
      </c>
      <c r="V23" s="32" t="s">
        <v>455</v>
      </c>
      <c r="W23" s="32" t="s">
        <v>591</v>
      </c>
      <c r="X23" s="32" t="s">
        <v>592</v>
      </c>
      <c r="Y23" s="32" t="s">
        <v>304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4"/>
      <c r="AK23" s="32"/>
      <c r="AL23" s="32"/>
      <c r="AM23" s="32"/>
      <c r="AN23" s="32"/>
      <c r="AO23" s="32"/>
      <c r="AP23" s="32" t="s">
        <v>584</v>
      </c>
      <c r="AQ23" s="32" t="s">
        <v>593</v>
      </c>
      <c r="AR23" s="31" t="s">
        <v>594</v>
      </c>
      <c r="AS23" s="32" t="s">
        <v>90</v>
      </c>
      <c r="AT23" s="32" t="s">
        <v>580</v>
      </c>
      <c r="AU23" s="35">
        <v>800</v>
      </c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6">
        <v>44927</v>
      </c>
      <c r="BI23" s="36">
        <v>45199</v>
      </c>
      <c r="BJ23" s="36">
        <v>45249</v>
      </c>
      <c r="BK23" s="32" t="s">
        <v>209</v>
      </c>
      <c r="BL23" s="37">
        <v>396000</v>
      </c>
      <c r="BM23" s="37">
        <v>95515</v>
      </c>
      <c r="BN23" s="37">
        <v>300485</v>
      </c>
      <c r="BO23" s="39">
        <v>45284</v>
      </c>
      <c r="BP23" s="39" t="s">
        <v>595</v>
      </c>
      <c r="BQ23" s="37">
        <v>456000</v>
      </c>
    </row>
    <row r="24" spans="1:69" ht="30" customHeight="1" x14ac:dyDescent="0.25">
      <c r="A24" s="30" t="s">
        <v>309</v>
      </c>
      <c r="B24" s="62">
        <v>534</v>
      </c>
      <c r="C24" s="62">
        <v>0</v>
      </c>
      <c r="D24" s="62">
        <v>7</v>
      </c>
      <c r="E24" s="62">
        <v>2400</v>
      </c>
      <c r="F24" s="62">
        <v>15</v>
      </c>
      <c r="G24" s="62">
        <v>0</v>
      </c>
      <c r="H24" s="30">
        <f t="shared" si="0"/>
        <v>8.9</v>
      </c>
      <c r="I24" s="31" t="s">
        <v>308</v>
      </c>
      <c r="J24" s="32" t="s">
        <v>70</v>
      </c>
      <c r="K24" s="32" t="s">
        <v>310</v>
      </c>
      <c r="L24" s="33" t="s">
        <v>311</v>
      </c>
      <c r="M24" s="31" t="s">
        <v>209</v>
      </c>
      <c r="N24" s="32">
        <v>46601</v>
      </c>
      <c r="O24" s="32" t="s">
        <v>312</v>
      </c>
      <c r="P24" s="32" t="s">
        <v>313</v>
      </c>
      <c r="Q24" s="32">
        <v>1</v>
      </c>
      <c r="R24" s="32">
        <v>0</v>
      </c>
      <c r="S24" s="32" t="s">
        <v>314</v>
      </c>
      <c r="T24" s="32"/>
      <c r="U24" s="32" t="s">
        <v>315</v>
      </c>
      <c r="V24" s="32" t="s">
        <v>316</v>
      </c>
      <c r="W24" s="32" t="s">
        <v>317</v>
      </c>
      <c r="X24" s="32" t="s">
        <v>318</v>
      </c>
      <c r="Y24" s="32" t="s">
        <v>161</v>
      </c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4"/>
      <c r="AK24" s="32"/>
      <c r="AL24" s="32"/>
      <c r="AM24" s="32"/>
      <c r="AN24" s="32"/>
      <c r="AO24" s="32"/>
      <c r="AP24" s="32" t="s">
        <v>308</v>
      </c>
      <c r="AQ24" s="32" t="s">
        <v>319</v>
      </c>
      <c r="AR24" s="31" t="s">
        <v>320</v>
      </c>
      <c r="AS24" s="32" t="s">
        <v>116</v>
      </c>
      <c r="AT24" s="32" t="s">
        <v>91</v>
      </c>
      <c r="AU24" s="35">
        <v>800</v>
      </c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6">
        <v>44927</v>
      </c>
      <c r="BI24" s="36">
        <v>45291</v>
      </c>
      <c r="BJ24" s="36">
        <v>45341</v>
      </c>
      <c r="BK24" s="32" t="s">
        <v>321</v>
      </c>
      <c r="BL24" s="37">
        <v>450000</v>
      </c>
      <c r="BM24" s="37">
        <v>150000</v>
      </c>
      <c r="BN24" s="37">
        <v>300000</v>
      </c>
      <c r="BO24" s="39" t="s">
        <v>322</v>
      </c>
      <c r="BP24" s="39" t="s">
        <v>323</v>
      </c>
      <c r="BQ24" s="37">
        <v>450000</v>
      </c>
    </row>
    <row r="25" spans="1:69" ht="30" customHeight="1" x14ac:dyDescent="0.25">
      <c r="A25" s="30" t="s">
        <v>1544</v>
      </c>
      <c r="B25" s="62">
        <v>535</v>
      </c>
      <c r="C25" s="62">
        <v>0</v>
      </c>
      <c r="D25" s="62">
        <v>15</v>
      </c>
      <c r="E25" s="62">
        <f>280*4</f>
        <v>1120</v>
      </c>
      <c r="F25" s="62">
        <v>15</v>
      </c>
      <c r="G25" s="62">
        <v>15</v>
      </c>
      <c r="H25" s="30">
        <f t="shared" si="0"/>
        <v>12</v>
      </c>
      <c r="I25" s="31" t="s">
        <v>1326</v>
      </c>
      <c r="J25" s="32" t="s">
        <v>70</v>
      </c>
      <c r="K25" s="32" t="s">
        <v>1328</v>
      </c>
      <c r="L25" s="33">
        <v>1174</v>
      </c>
      <c r="M25" s="31" t="s">
        <v>422</v>
      </c>
      <c r="N25" s="32">
        <v>51401</v>
      </c>
      <c r="O25" s="32" t="s">
        <v>1329</v>
      </c>
      <c r="P25" s="32"/>
      <c r="Q25" s="32">
        <v>0</v>
      </c>
      <c r="R25" s="32">
        <v>0</v>
      </c>
      <c r="S25" s="32" t="s">
        <v>1330</v>
      </c>
      <c r="T25" s="32" t="s">
        <v>212</v>
      </c>
      <c r="U25" s="32" t="s">
        <v>395</v>
      </c>
      <c r="V25" s="32" t="s">
        <v>1180</v>
      </c>
      <c r="W25" s="32" t="s">
        <v>1331</v>
      </c>
      <c r="X25" s="32" t="s">
        <v>1332</v>
      </c>
      <c r="Y25" s="32" t="s">
        <v>161</v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4"/>
      <c r="AK25" s="32"/>
      <c r="AL25" s="32"/>
      <c r="AM25" s="32"/>
      <c r="AN25" s="32"/>
      <c r="AO25" s="32"/>
      <c r="AP25" s="32" t="s">
        <v>1326</v>
      </c>
      <c r="AQ25" s="32" t="s">
        <v>1333</v>
      </c>
      <c r="AR25" s="31" t="s">
        <v>1334</v>
      </c>
      <c r="AS25" s="32" t="s">
        <v>90</v>
      </c>
      <c r="AT25" s="32" t="s">
        <v>1239</v>
      </c>
      <c r="AU25" s="35">
        <v>280</v>
      </c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6">
        <v>44927</v>
      </c>
      <c r="BI25" s="36">
        <v>45291</v>
      </c>
      <c r="BJ25" s="36">
        <v>45341</v>
      </c>
      <c r="BK25" s="32" t="s">
        <v>422</v>
      </c>
      <c r="BL25" s="37">
        <v>170000</v>
      </c>
      <c r="BM25" s="37">
        <v>50000</v>
      </c>
      <c r="BN25" s="37">
        <v>120000</v>
      </c>
      <c r="BO25" s="39" t="s">
        <v>581</v>
      </c>
      <c r="BP25" s="39" t="s">
        <v>582</v>
      </c>
      <c r="BQ25" s="37">
        <v>170000</v>
      </c>
    </row>
    <row r="26" spans="1:69" ht="30" customHeight="1" x14ac:dyDescent="0.25">
      <c r="A26" s="30" t="s">
        <v>710</v>
      </c>
      <c r="B26" s="62">
        <v>536</v>
      </c>
      <c r="C26" s="62">
        <v>0</v>
      </c>
      <c r="D26" s="62">
        <v>0</v>
      </c>
      <c r="E26" s="62">
        <v>450</v>
      </c>
      <c r="F26" s="62">
        <v>9</v>
      </c>
      <c r="G26" s="62">
        <v>7</v>
      </c>
      <c r="H26" s="30">
        <f t="shared" si="0"/>
        <v>5.2</v>
      </c>
      <c r="I26" s="31" t="s">
        <v>709</v>
      </c>
      <c r="J26" s="32" t="s">
        <v>70</v>
      </c>
      <c r="K26" s="32" t="s">
        <v>711</v>
      </c>
      <c r="L26" s="33" t="s">
        <v>712</v>
      </c>
      <c r="M26" s="31" t="s">
        <v>209</v>
      </c>
      <c r="N26" s="32">
        <v>46601</v>
      </c>
      <c r="O26" s="32" t="s">
        <v>713</v>
      </c>
      <c r="P26" s="32"/>
      <c r="Q26" s="32">
        <v>0</v>
      </c>
      <c r="R26" s="32">
        <v>0</v>
      </c>
      <c r="S26" s="32" t="s">
        <v>714</v>
      </c>
      <c r="T26" s="32"/>
      <c r="U26" s="32" t="s">
        <v>279</v>
      </c>
      <c r="V26" s="32" t="s">
        <v>715</v>
      </c>
      <c r="W26" s="32"/>
      <c r="X26" s="32" t="s">
        <v>716</v>
      </c>
      <c r="Y26" s="32" t="s">
        <v>199</v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4"/>
      <c r="AK26" s="32"/>
      <c r="AL26" s="32"/>
      <c r="AM26" s="32"/>
      <c r="AN26" s="32"/>
      <c r="AO26" s="32"/>
      <c r="AP26" s="32" t="s">
        <v>709</v>
      </c>
      <c r="AQ26" s="32" t="s">
        <v>717</v>
      </c>
      <c r="AR26" s="31" t="s">
        <v>718</v>
      </c>
      <c r="AS26" s="32" t="s">
        <v>116</v>
      </c>
      <c r="AT26" s="32" t="s">
        <v>432</v>
      </c>
      <c r="AU26" s="35">
        <v>150</v>
      </c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6">
        <v>44927</v>
      </c>
      <c r="BI26" s="36">
        <v>45291</v>
      </c>
      <c r="BJ26" s="36">
        <v>45341</v>
      </c>
      <c r="BK26" s="32" t="s">
        <v>93</v>
      </c>
      <c r="BL26" s="37">
        <v>45000</v>
      </c>
      <c r="BM26" s="37">
        <v>30000</v>
      </c>
      <c r="BN26" s="37">
        <v>15000</v>
      </c>
      <c r="BO26" s="39" t="s">
        <v>323</v>
      </c>
      <c r="BP26" s="39" t="s">
        <v>322</v>
      </c>
      <c r="BQ26" s="37">
        <v>45000</v>
      </c>
    </row>
    <row r="27" spans="1:69" ht="30" customHeight="1" x14ac:dyDescent="0.25">
      <c r="A27" s="30" t="s">
        <v>420</v>
      </c>
      <c r="B27" s="62">
        <v>537</v>
      </c>
      <c r="C27" s="62">
        <v>15</v>
      </c>
      <c r="D27" s="62">
        <v>15</v>
      </c>
      <c r="E27" s="62">
        <v>96</v>
      </c>
      <c r="F27" s="62">
        <v>2</v>
      </c>
      <c r="G27" s="62">
        <v>0</v>
      </c>
      <c r="H27" s="30">
        <f t="shared" si="0"/>
        <v>7</v>
      </c>
      <c r="I27" s="31" t="s">
        <v>419</v>
      </c>
      <c r="J27" s="32" t="s">
        <v>70</v>
      </c>
      <c r="K27" s="32" t="s">
        <v>421</v>
      </c>
      <c r="L27" s="33">
        <v>564</v>
      </c>
      <c r="M27" s="31" t="s">
        <v>422</v>
      </c>
      <c r="N27" s="32">
        <v>51401</v>
      </c>
      <c r="O27" s="32" t="s">
        <v>423</v>
      </c>
      <c r="P27" s="32" t="s">
        <v>424</v>
      </c>
      <c r="Q27" s="32">
        <v>0</v>
      </c>
      <c r="R27" s="32">
        <v>0</v>
      </c>
      <c r="S27" s="32" t="s">
        <v>425</v>
      </c>
      <c r="T27" s="32" t="s">
        <v>133</v>
      </c>
      <c r="U27" s="32" t="s">
        <v>426</v>
      </c>
      <c r="V27" s="32" t="s">
        <v>427</v>
      </c>
      <c r="W27" s="32" t="s">
        <v>428</v>
      </c>
      <c r="X27" s="32" t="s">
        <v>429</v>
      </c>
      <c r="Y27" s="32" t="s">
        <v>161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4"/>
      <c r="AK27" s="32"/>
      <c r="AL27" s="32"/>
      <c r="AM27" s="32"/>
      <c r="AN27" s="32"/>
      <c r="AO27" s="32"/>
      <c r="AP27" s="32" t="s">
        <v>419</v>
      </c>
      <c r="AQ27" s="32" t="s">
        <v>430</v>
      </c>
      <c r="AR27" s="31" t="s">
        <v>431</v>
      </c>
      <c r="AS27" s="32" t="s">
        <v>116</v>
      </c>
      <c r="AT27" s="32" t="s">
        <v>432</v>
      </c>
      <c r="AU27" s="35">
        <v>24</v>
      </c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6">
        <v>44927</v>
      </c>
      <c r="BI27" s="36">
        <v>45291</v>
      </c>
      <c r="BJ27" s="36">
        <v>45341</v>
      </c>
      <c r="BK27" s="32" t="s">
        <v>422</v>
      </c>
      <c r="BL27" s="37">
        <v>143450</v>
      </c>
      <c r="BM27" s="37">
        <v>43035</v>
      </c>
      <c r="BN27" s="37">
        <v>100415</v>
      </c>
      <c r="BO27" s="39" t="s">
        <v>355</v>
      </c>
      <c r="BP27" s="39">
        <v>70</v>
      </c>
      <c r="BQ27" s="37">
        <v>143450</v>
      </c>
    </row>
    <row r="28" spans="1:69" ht="30" customHeight="1" x14ac:dyDescent="0.25">
      <c r="A28" s="30" t="s">
        <v>999</v>
      </c>
      <c r="B28" s="62">
        <v>538</v>
      </c>
      <c r="C28" s="62">
        <v>0</v>
      </c>
      <c r="D28" s="62">
        <v>7</v>
      </c>
      <c r="E28" s="62">
        <f>80*2</f>
        <v>160</v>
      </c>
      <c r="F28" s="62">
        <v>4</v>
      </c>
      <c r="G28" s="62">
        <v>15</v>
      </c>
      <c r="H28" s="30">
        <f t="shared" si="0"/>
        <v>4.9000000000000004</v>
      </c>
      <c r="I28" s="31" t="s">
        <v>998</v>
      </c>
      <c r="J28" s="32" t="s">
        <v>70</v>
      </c>
      <c r="K28" s="32" t="s">
        <v>1000</v>
      </c>
      <c r="L28" s="33" t="s">
        <v>1001</v>
      </c>
      <c r="M28" s="31" t="s">
        <v>93</v>
      </c>
      <c r="N28" s="32">
        <v>46015</v>
      </c>
      <c r="O28" s="41" t="s">
        <v>1538</v>
      </c>
      <c r="P28" s="32"/>
      <c r="Q28" s="32">
        <v>0</v>
      </c>
      <c r="R28" s="32">
        <v>0</v>
      </c>
      <c r="S28" s="32" t="s">
        <v>1003</v>
      </c>
      <c r="T28" s="32" t="s">
        <v>1004</v>
      </c>
      <c r="U28" s="32" t="s">
        <v>806</v>
      </c>
      <c r="V28" s="32" t="s">
        <v>1005</v>
      </c>
      <c r="W28" s="32" t="s">
        <v>1006</v>
      </c>
      <c r="X28" s="32" t="s">
        <v>1007</v>
      </c>
      <c r="Y28" s="32" t="s">
        <v>1008</v>
      </c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4"/>
      <c r="AK28" s="32"/>
      <c r="AL28" s="32" t="s">
        <v>1009</v>
      </c>
      <c r="AM28" s="32" t="s">
        <v>1010</v>
      </c>
      <c r="AN28" s="32" t="s">
        <v>209</v>
      </c>
      <c r="AO28" s="32">
        <v>46604</v>
      </c>
      <c r="AP28" s="32" t="s">
        <v>998</v>
      </c>
      <c r="AQ28" s="32" t="s">
        <v>1011</v>
      </c>
      <c r="AR28" s="31" t="s">
        <v>1012</v>
      </c>
      <c r="AS28" s="32" t="s">
        <v>90</v>
      </c>
      <c r="AT28" s="32" t="s">
        <v>91</v>
      </c>
      <c r="AU28" s="35">
        <v>80</v>
      </c>
      <c r="AV28" s="32" t="s">
        <v>1013</v>
      </c>
      <c r="AW28" s="32" t="s">
        <v>1014</v>
      </c>
      <c r="AX28" s="32">
        <v>6</v>
      </c>
      <c r="AY28" s="32" t="s">
        <v>1015</v>
      </c>
      <c r="AZ28" s="32" t="s">
        <v>1016</v>
      </c>
      <c r="BA28" s="32">
        <v>200</v>
      </c>
      <c r="BB28" s="32" t="s">
        <v>1017</v>
      </c>
      <c r="BC28" s="32" t="s">
        <v>1018</v>
      </c>
      <c r="BD28" s="32">
        <v>1</v>
      </c>
      <c r="BE28" s="32"/>
      <c r="BF28" s="32"/>
      <c r="BG28" s="32"/>
      <c r="BH28" s="36">
        <v>44927</v>
      </c>
      <c r="BI28" s="36">
        <v>45291</v>
      </c>
      <c r="BJ28" s="36">
        <v>45341</v>
      </c>
      <c r="BK28" s="32" t="s">
        <v>1019</v>
      </c>
      <c r="BL28" s="37">
        <v>60000</v>
      </c>
      <c r="BM28" s="37">
        <v>30000</v>
      </c>
      <c r="BN28" s="37">
        <v>30000</v>
      </c>
      <c r="BO28" s="39" t="s">
        <v>171</v>
      </c>
      <c r="BP28" s="39">
        <v>50</v>
      </c>
      <c r="BQ28" s="37">
        <v>60000</v>
      </c>
    </row>
    <row r="29" spans="1:69" ht="30" customHeight="1" x14ac:dyDescent="0.25">
      <c r="A29" s="30" t="s">
        <v>1265</v>
      </c>
      <c r="B29" s="62">
        <v>539</v>
      </c>
      <c r="C29" s="62">
        <v>15</v>
      </c>
      <c r="D29" s="62">
        <v>7</v>
      </c>
      <c r="E29" s="62">
        <f>80*1</f>
        <v>80</v>
      </c>
      <c r="F29" s="62">
        <v>2</v>
      </c>
      <c r="G29" s="62">
        <v>15</v>
      </c>
      <c r="H29" s="30">
        <f t="shared" si="0"/>
        <v>6.9</v>
      </c>
      <c r="I29" s="31" t="s">
        <v>1264</v>
      </c>
      <c r="J29" s="32" t="s">
        <v>70</v>
      </c>
      <c r="K29" s="32" t="s">
        <v>1266</v>
      </c>
      <c r="L29" s="33" t="s">
        <v>1267</v>
      </c>
      <c r="M29" s="31" t="s">
        <v>1202</v>
      </c>
      <c r="N29" s="32">
        <v>46006</v>
      </c>
      <c r="O29" s="32">
        <v>26988127</v>
      </c>
      <c r="P29" s="32"/>
      <c r="Q29" s="32">
        <v>0</v>
      </c>
      <c r="R29" s="32">
        <v>0</v>
      </c>
      <c r="S29" s="32" t="s">
        <v>1269</v>
      </c>
      <c r="T29" s="32" t="s">
        <v>223</v>
      </c>
      <c r="U29" s="32" t="s">
        <v>1270</v>
      </c>
      <c r="V29" s="32" t="s">
        <v>1271</v>
      </c>
      <c r="W29" s="32" t="s">
        <v>1272</v>
      </c>
      <c r="X29" s="32" t="s">
        <v>1273</v>
      </c>
      <c r="Y29" s="32" t="s">
        <v>805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4"/>
      <c r="AK29" s="32"/>
      <c r="AL29" s="32"/>
      <c r="AM29" s="32"/>
      <c r="AN29" s="32"/>
      <c r="AO29" s="32"/>
      <c r="AP29" s="32" t="s">
        <v>1264</v>
      </c>
      <c r="AQ29" s="32" t="s">
        <v>1274</v>
      </c>
      <c r="AR29" s="31" t="s">
        <v>1275</v>
      </c>
      <c r="AS29" s="32" t="s">
        <v>90</v>
      </c>
      <c r="AT29" s="32" t="s">
        <v>580</v>
      </c>
      <c r="AU29" s="35">
        <v>80</v>
      </c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6">
        <v>44927</v>
      </c>
      <c r="BI29" s="36">
        <v>45291</v>
      </c>
      <c r="BJ29" s="36">
        <v>45341</v>
      </c>
      <c r="BK29" s="32" t="s">
        <v>129</v>
      </c>
      <c r="BL29" s="37">
        <v>136275</v>
      </c>
      <c r="BM29" s="37">
        <v>65000</v>
      </c>
      <c r="BN29" s="37">
        <v>71275</v>
      </c>
      <c r="BO29" s="39" t="s">
        <v>1276</v>
      </c>
      <c r="BP29" s="39" t="s">
        <v>1277</v>
      </c>
      <c r="BQ29" s="37">
        <v>136275</v>
      </c>
    </row>
    <row r="30" spans="1:69" ht="30" customHeight="1" x14ac:dyDescent="0.25">
      <c r="A30" s="30" t="s">
        <v>1035</v>
      </c>
      <c r="B30" s="62">
        <v>540</v>
      </c>
      <c r="C30" s="62">
        <v>0</v>
      </c>
      <c r="D30" s="62">
        <v>15</v>
      </c>
      <c r="E30" s="62">
        <v>808</v>
      </c>
      <c r="F30" s="62">
        <v>13</v>
      </c>
      <c r="G30" s="62">
        <v>15</v>
      </c>
      <c r="H30" s="30">
        <f t="shared" si="0"/>
        <v>11</v>
      </c>
      <c r="I30" s="31" t="s">
        <v>1034</v>
      </c>
      <c r="J30" s="32" t="s">
        <v>70</v>
      </c>
      <c r="K30" s="32" t="s">
        <v>921</v>
      </c>
      <c r="L30" s="33" t="s">
        <v>1036</v>
      </c>
      <c r="M30" s="31" t="s">
        <v>93</v>
      </c>
      <c r="N30" s="32">
        <v>46001</v>
      </c>
      <c r="O30" s="32" t="s">
        <v>1037</v>
      </c>
      <c r="P30" s="32"/>
      <c r="Q30" s="32">
        <v>0</v>
      </c>
      <c r="R30" s="32">
        <v>0</v>
      </c>
      <c r="S30" s="32" t="s">
        <v>1038</v>
      </c>
      <c r="T30" s="32"/>
      <c r="U30" s="32" t="s">
        <v>1039</v>
      </c>
      <c r="V30" s="32" t="s">
        <v>1040</v>
      </c>
      <c r="W30" s="32" t="s">
        <v>1041</v>
      </c>
      <c r="X30" s="32" t="s">
        <v>1042</v>
      </c>
      <c r="Y30" s="32" t="s">
        <v>971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4"/>
      <c r="AK30" s="32"/>
      <c r="AL30" s="32" t="s">
        <v>1043</v>
      </c>
      <c r="AM30" s="32" t="s">
        <v>1044</v>
      </c>
      <c r="AN30" s="32" t="s">
        <v>93</v>
      </c>
      <c r="AO30" s="32">
        <v>46001</v>
      </c>
      <c r="AP30" s="32" t="s">
        <v>1034</v>
      </c>
      <c r="AQ30" s="32" t="s">
        <v>1045</v>
      </c>
      <c r="AR30" s="31" t="s">
        <v>1046</v>
      </c>
      <c r="AS30" s="32" t="s">
        <v>1047</v>
      </c>
      <c r="AT30" s="32" t="s">
        <v>1018</v>
      </c>
      <c r="AU30" s="35">
        <v>4</v>
      </c>
      <c r="AV30" s="32" t="s">
        <v>90</v>
      </c>
      <c r="AW30" s="32" t="s">
        <v>91</v>
      </c>
      <c r="AX30" s="32">
        <v>202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6">
        <v>45159</v>
      </c>
      <c r="BI30" s="36">
        <v>45162</v>
      </c>
      <c r="BJ30" s="36">
        <v>45212</v>
      </c>
      <c r="BK30" s="32" t="s">
        <v>93</v>
      </c>
      <c r="BL30" s="37">
        <v>1121000</v>
      </c>
      <c r="BM30" s="37">
        <v>150000</v>
      </c>
      <c r="BN30" s="37">
        <v>971000</v>
      </c>
      <c r="BO30" s="39" t="s">
        <v>1048</v>
      </c>
      <c r="BP30" s="39" t="s">
        <v>1049</v>
      </c>
      <c r="BQ30" s="37">
        <v>1121000</v>
      </c>
    </row>
    <row r="31" spans="1:69" ht="30" customHeight="1" x14ac:dyDescent="0.25">
      <c r="A31" s="30" t="s">
        <v>740</v>
      </c>
      <c r="B31" s="62">
        <v>541</v>
      </c>
      <c r="C31" s="62">
        <v>7</v>
      </c>
      <c r="D31" s="62">
        <v>7</v>
      </c>
      <c r="E31" s="62">
        <v>240</v>
      </c>
      <c r="F31" s="62">
        <v>5</v>
      </c>
      <c r="G31" s="62">
        <v>15</v>
      </c>
      <c r="H31" s="30">
        <f t="shared" si="0"/>
        <v>6.8000000000000007</v>
      </c>
      <c r="I31" s="31" t="s">
        <v>739</v>
      </c>
      <c r="J31" s="32" t="s">
        <v>70</v>
      </c>
      <c r="K31" s="32" t="s">
        <v>741</v>
      </c>
      <c r="L31" s="33">
        <v>1247</v>
      </c>
      <c r="M31" s="31" t="s">
        <v>176</v>
      </c>
      <c r="N31" s="32">
        <v>51251</v>
      </c>
      <c r="O31" s="32" t="s">
        <v>742</v>
      </c>
      <c r="P31" s="32" t="s">
        <v>743</v>
      </c>
      <c r="Q31" s="32">
        <v>1</v>
      </c>
      <c r="R31" s="32">
        <v>0</v>
      </c>
      <c r="S31" s="32" t="s">
        <v>744</v>
      </c>
      <c r="T31" s="32"/>
      <c r="U31" s="32" t="s">
        <v>745</v>
      </c>
      <c r="V31" s="32" t="s">
        <v>746</v>
      </c>
      <c r="W31" s="32" t="s">
        <v>747</v>
      </c>
      <c r="X31" s="32" t="s">
        <v>748</v>
      </c>
      <c r="Y31" s="32" t="s">
        <v>383</v>
      </c>
      <c r="Z31" s="32"/>
      <c r="AA31" s="32"/>
      <c r="AB31" s="32"/>
      <c r="AC31" s="32"/>
      <c r="AD31" s="32"/>
      <c r="AE31" s="32"/>
      <c r="AF31" s="32"/>
      <c r="AG31" s="32" t="s">
        <v>745</v>
      </c>
      <c r="AH31" s="32" t="s">
        <v>746</v>
      </c>
      <c r="AI31" s="32" t="s">
        <v>747</v>
      </c>
      <c r="AJ31" s="34" t="s">
        <v>749</v>
      </c>
      <c r="AK31" s="32" t="s">
        <v>750</v>
      </c>
      <c r="AL31" s="32"/>
      <c r="AM31" s="32"/>
      <c r="AN31" s="32"/>
      <c r="AO31" s="32"/>
      <c r="AP31" s="32" t="s">
        <v>739</v>
      </c>
      <c r="AQ31" s="32" t="s">
        <v>751</v>
      </c>
      <c r="AR31" s="31" t="s">
        <v>752</v>
      </c>
      <c r="AS31" s="32" t="s">
        <v>90</v>
      </c>
      <c r="AT31" s="32" t="s">
        <v>91</v>
      </c>
      <c r="AU31" s="35">
        <v>80</v>
      </c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6">
        <v>44927</v>
      </c>
      <c r="BI31" s="36">
        <v>45291</v>
      </c>
      <c r="BJ31" s="36">
        <v>45341</v>
      </c>
      <c r="BK31" s="32" t="s">
        <v>187</v>
      </c>
      <c r="BL31" s="37">
        <v>85000</v>
      </c>
      <c r="BM31" s="37">
        <v>42500</v>
      </c>
      <c r="BN31" s="37">
        <v>42500</v>
      </c>
      <c r="BO31" s="39" t="s">
        <v>171</v>
      </c>
      <c r="BP31" s="39">
        <v>50</v>
      </c>
      <c r="BQ31" s="37">
        <v>100000</v>
      </c>
    </row>
    <row r="32" spans="1:69" ht="30" customHeight="1" x14ac:dyDescent="0.25">
      <c r="A32" s="30" t="s">
        <v>1552</v>
      </c>
      <c r="B32" s="62">
        <v>542</v>
      </c>
      <c r="C32" s="62">
        <v>7</v>
      </c>
      <c r="D32" s="62">
        <v>15</v>
      </c>
      <c r="E32" s="62">
        <v>1275</v>
      </c>
      <c r="F32" s="62">
        <v>15</v>
      </c>
      <c r="G32" s="62">
        <v>0</v>
      </c>
      <c r="H32" s="30">
        <f t="shared" si="0"/>
        <v>11.9</v>
      </c>
      <c r="I32" s="31" t="s">
        <v>1492</v>
      </c>
      <c r="J32" s="32" t="s">
        <v>70</v>
      </c>
      <c r="K32" s="32" t="s">
        <v>1494</v>
      </c>
      <c r="L32" s="33">
        <v>2277</v>
      </c>
      <c r="M32" s="31" t="s">
        <v>460</v>
      </c>
      <c r="N32" s="32">
        <v>47001</v>
      </c>
      <c r="O32" s="32" t="s">
        <v>1495</v>
      </c>
      <c r="P32" s="32"/>
      <c r="Q32" s="32">
        <v>0</v>
      </c>
      <c r="R32" s="32">
        <v>0</v>
      </c>
      <c r="S32" s="32" t="s">
        <v>1496</v>
      </c>
      <c r="T32" s="32"/>
      <c r="U32" s="32" t="s">
        <v>440</v>
      </c>
      <c r="V32" s="32" t="s">
        <v>1497</v>
      </c>
      <c r="W32" s="32" t="s">
        <v>1498</v>
      </c>
      <c r="X32" s="32" t="s">
        <v>1499</v>
      </c>
      <c r="Y32" s="32" t="s">
        <v>161</v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4"/>
      <c r="AK32" s="32"/>
      <c r="AL32" s="32"/>
      <c r="AM32" s="32"/>
      <c r="AN32" s="32"/>
      <c r="AO32" s="32"/>
      <c r="AP32" s="32" t="s">
        <v>1492</v>
      </c>
      <c r="AQ32" s="32" t="s">
        <v>1500</v>
      </c>
      <c r="AR32" s="31" t="s">
        <v>1501</v>
      </c>
      <c r="AS32" s="32" t="s">
        <v>1502</v>
      </c>
      <c r="AT32" s="32" t="s">
        <v>1306</v>
      </c>
      <c r="AU32" s="35">
        <v>425</v>
      </c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6">
        <v>44927</v>
      </c>
      <c r="BI32" s="36">
        <v>45291</v>
      </c>
      <c r="BJ32" s="36">
        <v>45341</v>
      </c>
      <c r="BK32" s="32" t="s">
        <v>1503</v>
      </c>
      <c r="BL32" s="37">
        <v>350000</v>
      </c>
      <c r="BM32" s="37">
        <v>95900</v>
      </c>
      <c r="BN32" s="37">
        <v>254100</v>
      </c>
      <c r="BO32" s="39" t="s">
        <v>1504</v>
      </c>
      <c r="BP32" s="39" t="s">
        <v>1505</v>
      </c>
      <c r="BQ32" s="37">
        <v>365000</v>
      </c>
    </row>
    <row r="33" spans="1:71" ht="30" customHeight="1" x14ac:dyDescent="0.25">
      <c r="A33" s="30" t="s">
        <v>1106</v>
      </c>
      <c r="B33" s="62">
        <v>543</v>
      </c>
      <c r="C33" s="62">
        <v>0</v>
      </c>
      <c r="D33" s="62">
        <v>7</v>
      </c>
      <c r="E33" s="62">
        <f>300*4</f>
        <v>1200</v>
      </c>
      <c r="F33" s="62">
        <v>15</v>
      </c>
      <c r="G33" s="62">
        <v>7</v>
      </c>
      <c r="H33" s="30">
        <f t="shared" si="0"/>
        <v>9.6</v>
      </c>
      <c r="I33" s="31" t="s">
        <v>1105</v>
      </c>
      <c r="J33" s="32" t="s">
        <v>70</v>
      </c>
      <c r="K33" s="32" t="s">
        <v>1107</v>
      </c>
      <c r="L33" s="33">
        <v>817</v>
      </c>
      <c r="M33" s="31" t="s">
        <v>406</v>
      </c>
      <c r="N33" s="32">
        <v>46334</v>
      </c>
      <c r="O33" s="32">
        <v>5473632</v>
      </c>
      <c r="P33" s="32"/>
      <c r="Q33" s="32">
        <v>0</v>
      </c>
      <c r="R33" s="32">
        <v>0</v>
      </c>
      <c r="S33" s="32" t="s">
        <v>1109</v>
      </c>
      <c r="T33" s="32"/>
      <c r="U33" s="32" t="s">
        <v>157</v>
      </c>
      <c r="V33" s="32" t="s">
        <v>1110</v>
      </c>
      <c r="W33" s="32" t="s">
        <v>1111</v>
      </c>
      <c r="X33" s="32" t="s">
        <v>1112</v>
      </c>
      <c r="Y33" s="32" t="s">
        <v>199</v>
      </c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4"/>
      <c r="AK33" s="32"/>
      <c r="AL33" s="32"/>
      <c r="AM33" s="32"/>
      <c r="AN33" s="32"/>
      <c r="AO33" s="32"/>
      <c r="AP33" s="32" t="s">
        <v>1105</v>
      </c>
      <c r="AQ33" s="32" t="s">
        <v>1113</v>
      </c>
      <c r="AR33" s="31" t="s">
        <v>1114</v>
      </c>
      <c r="AS33" s="32" t="s">
        <v>90</v>
      </c>
      <c r="AT33" s="32" t="s">
        <v>91</v>
      </c>
      <c r="AU33" s="35">
        <v>300</v>
      </c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6">
        <v>44927</v>
      </c>
      <c r="BI33" s="36">
        <v>45291</v>
      </c>
      <c r="BJ33" s="36">
        <v>45341</v>
      </c>
      <c r="BK33" s="32" t="s">
        <v>406</v>
      </c>
      <c r="BL33" s="37">
        <v>130000</v>
      </c>
      <c r="BM33" s="37">
        <v>65000</v>
      </c>
      <c r="BN33" s="37">
        <v>65000</v>
      </c>
      <c r="BO33" s="39" t="s">
        <v>171</v>
      </c>
      <c r="BP33" s="39">
        <v>50</v>
      </c>
      <c r="BQ33" s="37">
        <v>130000</v>
      </c>
    </row>
    <row r="34" spans="1:71" ht="30" customHeight="1" x14ac:dyDescent="0.25">
      <c r="A34" s="30" t="s">
        <v>1215</v>
      </c>
      <c r="B34" s="62">
        <v>544</v>
      </c>
      <c r="C34" s="62">
        <v>0</v>
      </c>
      <c r="D34" s="62">
        <v>7</v>
      </c>
      <c r="E34" s="62">
        <f>510*3</f>
        <v>1530</v>
      </c>
      <c r="F34" s="62">
        <v>15</v>
      </c>
      <c r="G34" s="62">
        <v>15</v>
      </c>
      <c r="H34" s="30">
        <f t="shared" ref="H34:H65" si="1">(C34*0.2)+(D34*0.2)+(F34*0.5)+(G34*0.1)</f>
        <v>10.4</v>
      </c>
      <c r="I34" s="31" t="s">
        <v>1214</v>
      </c>
      <c r="J34" s="32" t="s">
        <v>70</v>
      </c>
      <c r="K34" s="32" t="s">
        <v>1216</v>
      </c>
      <c r="L34" s="33">
        <v>12</v>
      </c>
      <c r="M34" s="31" t="s">
        <v>422</v>
      </c>
      <c r="N34" s="32">
        <v>51401</v>
      </c>
      <c r="O34" s="32" t="s">
        <v>1217</v>
      </c>
      <c r="P34" s="32"/>
      <c r="Q34" s="32">
        <v>0</v>
      </c>
      <c r="R34" s="32">
        <v>0</v>
      </c>
      <c r="S34" s="32" t="s">
        <v>1218</v>
      </c>
      <c r="T34" s="32" t="s">
        <v>278</v>
      </c>
      <c r="U34" s="32" t="s">
        <v>701</v>
      </c>
      <c r="V34" s="32" t="s">
        <v>1219</v>
      </c>
      <c r="W34" s="32" t="s">
        <v>1220</v>
      </c>
      <c r="X34" s="32" t="s">
        <v>1221</v>
      </c>
      <c r="Y34" s="32" t="s">
        <v>383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4"/>
      <c r="AK34" s="32"/>
      <c r="AL34" s="32"/>
      <c r="AM34" s="32"/>
      <c r="AN34" s="32"/>
      <c r="AO34" s="32"/>
      <c r="AP34" s="32" t="s">
        <v>1214</v>
      </c>
      <c r="AQ34" s="32" t="s">
        <v>1222</v>
      </c>
      <c r="AR34" s="31" t="s">
        <v>1223</v>
      </c>
      <c r="AS34" s="32" t="s">
        <v>90</v>
      </c>
      <c r="AT34" s="32" t="s">
        <v>91</v>
      </c>
      <c r="AU34" s="35">
        <v>510</v>
      </c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6">
        <v>44958</v>
      </c>
      <c r="BI34" s="36">
        <v>45260</v>
      </c>
      <c r="BJ34" s="36">
        <v>45310</v>
      </c>
      <c r="BK34" s="32" t="s">
        <v>422</v>
      </c>
      <c r="BL34" s="37">
        <v>102000</v>
      </c>
      <c r="BM34" s="37">
        <v>48000</v>
      </c>
      <c r="BN34" s="37">
        <v>54000</v>
      </c>
      <c r="BO34" s="39" t="s">
        <v>227</v>
      </c>
      <c r="BP34" s="39" t="s">
        <v>228</v>
      </c>
      <c r="BQ34" s="37">
        <v>102000</v>
      </c>
    </row>
    <row r="35" spans="1:71" ht="30" customHeight="1" x14ac:dyDescent="0.25">
      <c r="A35" s="30" t="s">
        <v>1079</v>
      </c>
      <c r="B35" s="62">
        <v>545</v>
      </c>
      <c r="C35" s="62">
        <v>0</v>
      </c>
      <c r="D35" s="62">
        <v>15</v>
      </c>
      <c r="E35" s="62">
        <f>120*2</f>
        <v>240</v>
      </c>
      <c r="F35" s="62">
        <v>5</v>
      </c>
      <c r="G35" s="62">
        <v>15</v>
      </c>
      <c r="H35" s="30">
        <f t="shared" si="1"/>
        <v>7</v>
      </c>
      <c r="I35" s="31" t="s">
        <v>1078</v>
      </c>
      <c r="J35" s="32" t="s">
        <v>70</v>
      </c>
      <c r="K35" s="32" t="s">
        <v>1080</v>
      </c>
      <c r="L35" s="33">
        <v>500</v>
      </c>
      <c r="M35" s="31" t="s">
        <v>422</v>
      </c>
      <c r="N35" s="32">
        <v>51401</v>
      </c>
      <c r="O35" s="32" t="s">
        <v>1081</v>
      </c>
      <c r="P35" s="32"/>
      <c r="Q35" s="32">
        <v>0</v>
      </c>
      <c r="R35" s="32">
        <v>0</v>
      </c>
      <c r="S35" s="32" t="s">
        <v>1082</v>
      </c>
      <c r="T35" s="32" t="s">
        <v>133</v>
      </c>
      <c r="U35" s="32" t="s">
        <v>1083</v>
      </c>
      <c r="V35" s="32" t="s">
        <v>1084</v>
      </c>
      <c r="W35" s="32" t="s">
        <v>1085</v>
      </c>
      <c r="X35" s="32" t="s">
        <v>1086</v>
      </c>
      <c r="Y35" s="32" t="s">
        <v>805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4"/>
      <c r="AK35" s="32"/>
      <c r="AL35" s="32" t="s">
        <v>1087</v>
      </c>
      <c r="AM35" s="32">
        <v>204</v>
      </c>
      <c r="AN35" s="32" t="s">
        <v>1087</v>
      </c>
      <c r="AO35" s="32">
        <v>51242</v>
      </c>
      <c r="AP35" s="32" t="s">
        <v>1078</v>
      </c>
      <c r="AQ35" s="32" t="s">
        <v>1088</v>
      </c>
      <c r="AR35" s="31" t="s">
        <v>1089</v>
      </c>
      <c r="AS35" s="32" t="s">
        <v>116</v>
      </c>
      <c r="AT35" s="32" t="s">
        <v>91</v>
      </c>
      <c r="AU35" s="35">
        <v>120</v>
      </c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6">
        <v>45017</v>
      </c>
      <c r="BI35" s="36">
        <v>45291</v>
      </c>
      <c r="BJ35" s="36">
        <v>45341</v>
      </c>
      <c r="BK35" s="32" t="s">
        <v>422</v>
      </c>
      <c r="BL35" s="37">
        <v>105000</v>
      </c>
      <c r="BM35" s="37">
        <v>30000</v>
      </c>
      <c r="BN35" s="37">
        <v>75000</v>
      </c>
      <c r="BO35" s="39" t="s">
        <v>1090</v>
      </c>
      <c r="BP35" s="39" t="s">
        <v>1091</v>
      </c>
      <c r="BQ35" s="37">
        <v>105000</v>
      </c>
    </row>
    <row r="36" spans="1:71" ht="30" customHeight="1" x14ac:dyDescent="0.25">
      <c r="A36" s="30" t="s">
        <v>935</v>
      </c>
      <c r="B36" s="62">
        <v>546</v>
      </c>
      <c r="C36" s="62">
        <v>0</v>
      </c>
      <c r="D36" s="62">
        <v>7</v>
      </c>
      <c r="E36" s="62">
        <f>302*3</f>
        <v>906</v>
      </c>
      <c r="F36" s="62">
        <v>14</v>
      </c>
      <c r="G36" s="62">
        <v>7</v>
      </c>
      <c r="H36" s="30">
        <f t="shared" si="1"/>
        <v>9.1</v>
      </c>
      <c r="I36" s="31" t="s">
        <v>934</v>
      </c>
      <c r="J36" s="32" t="s">
        <v>70</v>
      </c>
      <c r="K36" s="32" t="s">
        <v>936</v>
      </c>
      <c r="L36" s="33" t="s">
        <v>937</v>
      </c>
      <c r="M36" s="31" t="s">
        <v>93</v>
      </c>
      <c r="N36" s="32">
        <v>46001</v>
      </c>
      <c r="O36" s="32">
        <v>8969752</v>
      </c>
      <c r="P36" s="32"/>
      <c r="Q36" s="32">
        <v>0</v>
      </c>
      <c r="R36" s="32">
        <v>0</v>
      </c>
      <c r="S36" s="32" t="s">
        <v>939</v>
      </c>
      <c r="T36" s="32" t="s">
        <v>102</v>
      </c>
      <c r="U36" s="32" t="s">
        <v>665</v>
      </c>
      <c r="V36" s="32" t="s">
        <v>940</v>
      </c>
      <c r="W36" s="32" t="s">
        <v>941</v>
      </c>
      <c r="X36" s="32" t="s">
        <v>942</v>
      </c>
      <c r="Y36" s="32" t="s">
        <v>943</v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4"/>
      <c r="AK36" s="32"/>
      <c r="AL36" s="32"/>
      <c r="AM36" s="32"/>
      <c r="AN36" s="32"/>
      <c r="AO36" s="32"/>
      <c r="AP36" s="32" t="s">
        <v>934</v>
      </c>
      <c r="AQ36" s="32" t="s">
        <v>944</v>
      </c>
      <c r="AR36" s="31" t="s">
        <v>945</v>
      </c>
      <c r="AS36" s="32" t="s">
        <v>90</v>
      </c>
      <c r="AT36" s="32" t="s">
        <v>91</v>
      </c>
      <c r="AU36" s="35">
        <v>302</v>
      </c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6">
        <v>45108</v>
      </c>
      <c r="BI36" s="36">
        <v>45291</v>
      </c>
      <c r="BJ36" s="36">
        <v>45341</v>
      </c>
      <c r="BK36" s="32" t="s">
        <v>209</v>
      </c>
      <c r="BL36" s="37">
        <v>310000</v>
      </c>
      <c r="BM36" s="37">
        <v>150000</v>
      </c>
      <c r="BN36" s="37">
        <v>160000</v>
      </c>
      <c r="BO36" s="39" t="s">
        <v>946</v>
      </c>
      <c r="BP36" s="39" t="s">
        <v>947</v>
      </c>
      <c r="BQ36" s="37">
        <v>310000</v>
      </c>
    </row>
    <row r="37" spans="1:71" ht="30" customHeight="1" x14ac:dyDescent="0.25">
      <c r="A37" s="30" t="s">
        <v>1127</v>
      </c>
      <c r="B37" s="62">
        <v>547</v>
      </c>
      <c r="C37" s="62">
        <v>15</v>
      </c>
      <c r="D37" s="62">
        <v>15</v>
      </c>
      <c r="E37" s="62">
        <f>251*4</f>
        <v>1004</v>
      </c>
      <c r="F37" s="62">
        <v>15</v>
      </c>
      <c r="G37" s="62">
        <v>0</v>
      </c>
      <c r="H37" s="30">
        <f t="shared" si="1"/>
        <v>13.5</v>
      </c>
      <c r="I37" s="31" t="s">
        <v>1126</v>
      </c>
      <c r="J37" s="32" t="s">
        <v>70</v>
      </c>
      <c r="K37" s="32" t="s">
        <v>1128</v>
      </c>
      <c r="L37" s="33">
        <v>143</v>
      </c>
      <c r="M37" s="31" t="s">
        <v>93</v>
      </c>
      <c r="N37" s="32">
        <v>46014</v>
      </c>
      <c r="O37" s="32">
        <v>6665993</v>
      </c>
      <c r="P37" s="32"/>
      <c r="Q37" s="32">
        <v>0</v>
      </c>
      <c r="R37" s="32">
        <v>0</v>
      </c>
      <c r="S37" s="32" t="s">
        <v>1130</v>
      </c>
      <c r="T37" s="32"/>
      <c r="U37" s="32" t="s">
        <v>1083</v>
      </c>
      <c r="V37" s="32" t="s">
        <v>1131</v>
      </c>
      <c r="W37" s="32" t="s">
        <v>1132</v>
      </c>
      <c r="X37" s="32" t="s">
        <v>1133</v>
      </c>
      <c r="Y37" s="32" t="s">
        <v>222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4"/>
      <c r="AK37" s="32"/>
      <c r="AL37" s="32"/>
      <c r="AM37" s="32"/>
      <c r="AN37" s="32"/>
      <c r="AO37" s="32"/>
      <c r="AP37" s="32" t="s">
        <v>1126</v>
      </c>
      <c r="AQ37" s="32" t="s">
        <v>1134</v>
      </c>
      <c r="AR37" s="31" t="s">
        <v>1135</v>
      </c>
      <c r="AS37" s="32" t="s">
        <v>90</v>
      </c>
      <c r="AT37" s="32" t="s">
        <v>91</v>
      </c>
      <c r="AU37" s="35">
        <v>251</v>
      </c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6">
        <v>44927</v>
      </c>
      <c r="BI37" s="36">
        <v>45291</v>
      </c>
      <c r="BJ37" s="36">
        <v>45341</v>
      </c>
      <c r="BK37" s="32" t="s">
        <v>1136</v>
      </c>
      <c r="BL37" s="37">
        <v>550000</v>
      </c>
      <c r="BM37" s="37">
        <v>150000</v>
      </c>
      <c r="BN37" s="37">
        <v>400000</v>
      </c>
      <c r="BO37" s="39" t="s">
        <v>1137</v>
      </c>
      <c r="BP37" s="39" t="s">
        <v>1138</v>
      </c>
      <c r="BQ37" s="37">
        <v>550000</v>
      </c>
    </row>
    <row r="38" spans="1:71" ht="30" customHeight="1" x14ac:dyDescent="0.25">
      <c r="A38" s="30" t="s">
        <v>1117</v>
      </c>
      <c r="B38" s="62">
        <v>548</v>
      </c>
      <c r="C38" s="62">
        <v>0</v>
      </c>
      <c r="D38" s="62">
        <v>7</v>
      </c>
      <c r="E38" s="62">
        <f>252*2</f>
        <v>504</v>
      </c>
      <c r="F38" s="62">
        <v>10</v>
      </c>
      <c r="G38" s="62">
        <v>7</v>
      </c>
      <c r="H38" s="30">
        <f t="shared" si="1"/>
        <v>7.1000000000000005</v>
      </c>
      <c r="I38" s="31" t="s">
        <v>1116</v>
      </c>
      <c r="J38" s="32" t="s">
        <v>207</v>
      </c>
      <c r="K38" s="32" t="s">
        <v>246</v>
      </c>
      <c r="L38" s="33">
        <v>100</v>
      </c>
      <c r="M38" s="31" t="s">
        <v>1118</v>
      </c>
      <c r="N38" s="32">
        <v>46344</v>
      </c>
      <c r="O38" s="32" t="s">
        <v>1119</v>
      </c>
      <c r="P38" s="32"/>
      <c r="Q38" s="32">
        <v>0</v>
      </c>
      <c r="R38" s="32">
        <v>0</v>
      </c>
      <c r="S38" s="32" t="s">
        <v>1120</v>
      </c>
      <c r="T38" s="32" t="s">
        <v>133</v>
      </c>
      <c r="U38" s="32" t="s">
        <v>701</v>
      </c>
      <c r="V38" s="32" t="s">
        <v>702</v>
      </c>
      <c r="W38" s="32" t="s">
        <v>703</v>
      </c>
      <c r="X38" s="32" t="s">
        <v>1121</v>
      </c>
      <c r="Y38" s="32" t="s">
        <v>1122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4"/>
      <c r="AK38" s="32"/>
      <c r="AL38" s="32"/>
      <c r="AM38" s="32"/>
      <c r="AN38" s="32"/>
      <c r="AO38" s="32"/>
      <c r="AP38" s="32" t="s">
        <v>1116</v>
      </c>
      <c r="AQ38" s="32" t="s">
        <v>1123</v>
      </c>
      <c r="AR38" s="31" t="s">
        <v>1124</v>
      </c>
      <c r="AS38" s="32" t="s">
        <v>90</v>
      </c>
      <c r="AT38" s="32" t="s">
        <v>91</v>
      </c>
      <c r="AU38" s="35">
        <v>252</v>
      </c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6">
        <v>44927</v>
      </c>
      <c r="BI38" s="36">
        <v>45230</v>
      </c>
      <c r="BJ38" s="36">
        <v>45280</v>
      </c>
      <c r="BK38" s="32" t="s">
        <v>1118</v>
      </c>
      <c r="BL38" s="37">
        <v>60000</v>
      </c>
      <c r="BM38" s="37">
        <v>30000</v>
      </c>
      <c r="BN38" s="37">
        <v>30000</v>
      </c>
      <c r="BO38" s="39" t="s">
        <v>171</v>
      </c>
      <c r="BP38" s="39">
        <v>50</v>
      </c>
      <c r="BQ38" s="37">
        <v>60000</v>
      </c>
    </row>
    <row r="39" spans="1:71" ht="30" customHeight="1" x14ac:dyDescent="0.25">
      <c r="A39" s="30" t="s">
        <v>449</v>
      </c>
      <c r="B39" s="62">
        <v>549</v>
      </c>
      <c r="C39" s="62">
        <v>0</v>
      </c>
      <c r="D39" s="62">
        <v>7</v>
      </c>
      <c r="E39" s="62">
        <v>600</v>
      </c>
      <c r="F39" s="62">
        <v>10</v>
      </c>
      <c r="G39" s="62">
        <v>7</v>
      </c>
      <c r="H39" s="30">
        <f t="shared" si="1"/>
        <v>7.1000000000000005</v>
      </c>
      <c r="I39" s="31" t="s">
        <v>448</v>
      </c>
      <c r="J39" s="32" t="s">
        <v>70</v>
      </c>
      <c r="K39" s="32" t="s">
        <v>450</v>
      </c>
      <c r="L39" s="33">
        <v>92</v>
      </c>
      <c r="M39" s="31" t="s">
        <v>451</v>
      </c>
      <c r="N39" s="32">
        <v>47001</v>
      </c>
      <c r="O39" s="32" t="s">
        <v>452</v>
      </c>
      <c r="P39" s="32"/>
      <c r="Q39" s="32">
        <v>0</v>
      </c>
      <c r="R39" s="32">
        <v>0</v>
      </c>
      <c r="S39" s="32" t="s">
        <v>453</v>
      </c>
      <c r="T39" s="32"/>
      <c r="U39" s="32" t="s">
        <v>454</v>
      </c>
      <c r="V39" s="32" t="s">
        <v>455</v>
      </c>
      <c r="W39" s="32" t="s">
        <v>456</v>
      </c>
      <c r="X39" s="32" t="s">
        <v>457</v>
      </c>
      <c r="Y39" s="32" t="s">
        <v>301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4"/>
      <c r="AK39" s="32"/>
      <c r="AL39" s="32"/>
      <c r="AM39" s="32"/>
      <c r="AN39" s="32"/>
      <c r="AO39" s="32"/>
      <c r="AP39" s="32" t="s">
        <v>448</v>
      </c>
      <c r="AQ39" s="32" t="s">
        <v>458</v>
      </c>
      <c r="AR39" s="31" t="s">
        <v>459</v>
      </c>
      <c r="AS39" s="32" t="s">
        <v>90</v>
      </c>
      <c r="AT39" s="32" t="s">
        <v>91</v>
      </c>
      <c r="AU39" s="35">
        <v>200</v>
      </c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6">
        <v>44927</v>
      </c>
      <c r="BI39" s="36">
        <v>45291</v>
      </c>
      <c r="BJ39" s="36">
        <v>45341</v>
      </c>
      <c r="BK39" s="32" t="s">
        <v>460</v>
      </c>
      <c r="BL39" s="37">
        <v>105000</v>
      </c>
      <c r="BM39" s="37">
        <v>50000</v>
      </c>
      <c r="BN39" s="37">
        <v>55000</v>
      </c>
      <c r="BO39" s="39" t="s">
        <v>461</v>
      </c>
      <c r="BP39" s="39" t="s">
        <v>462</v>
      </c>
      <c r="BQ39" s="37">
        <v>105000</v>
      </c>
    </row>
    <row r="40" spans="1:71" ht="30" customHeight="1" x14ac:dyDescent="0.25">
      <c r="A40" s="30" t="s">
        <v>1199</v>
      </c>
      <c r="B40" s="62">
        <v>550</v>
      </c>
      <c r="C40" s="62">
        <v>0</v>
      </c>
      <c r="D40" s="62">
        <v>15</v>
      </c>
      <c r="E40" s="62">
        <f>340*3</f>
        <v>1020</v>
      </c>
      <c r="F40" s="62">
        <v>15</v>
      </c>
      <c r="G40" s="62">
        <v>0</v>
      </c>
      <c r="H40" s="30">
        <f t="shared" si="1"/>
        <v>10.5</v>
      </c>
      <c r="I40" s="31" t="s">
        <v>1198</v>
      </c>
      <c r="J40" s="32" t="s">
        <v>70</v>
      </c>
      <c r="K40" s="32" t="s">
        <v>1200</v>
      </c>
      <c r="L40" s="33" t="s">
        <v>1201</v>
      </c>
      <c r="M40" s="31" t="s">
        <v>1202</v>
      </c>
      <c r="N40" s="32">
        <v>46006</v>
      </c>
      <c r="O40" s="32" t="s">
        <v>1203</v>
      </c>
      <c r="P40" s="32"/>
      <c r="Q40" s="32">
        <v>0</v>
      </c>
      <c r="R40" s="32">
        <v>0</v>
      </c>
      <c r="S40" s="32" t="s">
        <v>1204</v>
      </c>
      <c r="T40" s="32" t="s">
        <v>133</v>
      </c>
      <c r="U40" s="32" t="s">
        <v>1205</v>
      </c>
      <c r="V40" s="32" t="s">
        <v>1206</v>
      </c>
      <c r="W40" s="32" t="s">
        <v>1207</v>
      </c>
      <c r="X40" s="32" t="s">
        <v>1208</v>
      </c>
      <c r="Y40" s="32" t="s">
        <v>161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4"/>
      <c r="AK40" s="32"/>
      <c r="AL40" s="32"/>
      <c r="AM40" s="32"/>
      <c r="AN40" s="32"/>
      <c r="AO40" s="32"/>
      <c r="AP40" s="32" t="s">
        <v>1198</v>
      </c>
      <c r="AQ40" s="32" t="s">
        <v>1209</v>
      </c>
      <c r="AR40" s="31" t="s">
        <v>1210</v>
      </c>
      <c r="AS40" s="32" t="s">
        <v>90</v>
      </c>
      <c r="AT40" s="32" t="s">
        <v>91</v>
      </c>
      <c r="AU40" s="35">
        <v>340</v>
      </c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6">
        <v>44927</v>
      </c>
      <c r="BI40" s="36">
        <v>45291</v>
      </c>
      <c r="BJ40" s="36">
        <v>45341</v>
      </c>
      <c r="BK40" s="32" t="s">
        <v>93</v>
      </c>
      <c r="BL40" s="37">
        <v>480000</v>
      </c>
      <c r="BM40" s="37">
        <v>142000</v>
      </c>
      <c r="BN40" s="37">
        <v>338000</v>
      </c>
      <c r="BO40" s="39" t="s">
        <v>1211</v>
      </c>
      <c r="BP40" s="39" t="s">
        <v>1212</v>
      </c>
      <c r="BQ40" s="37">
        <v>480000</v>
      </c>
    </row>
    <row r="41" spans="1:71" ht="30" customHeight="1" x14ac:dyDescent="0.25">
      <c r="A41" s="30" t="s">
        <v>375</v>
      </c>
      <c r="B41" s="62">
        <v>551</v>
      </c>
      <c r="C41" s="62">
        <v>0</v>
      </c>
      <c r="D41" s="62">
        <v>0</v>
      </c>
      <c r="E41" s="62">
        <v>464</v>
      </c>
      <c r="F41" s="62">
        <v>9</v>
      </c>
      <c r="G41" s="62">
        <v>15</v>
      </c>
      <c r="H41" s="30">
        <f t="shared" si="1"/>
        <v>6</v>
      </c>
      <c r="I41" s="31" t="s">
        <v>374</v>
      </c>
      <c r="J41" s="32" t="s">
        <v>70</v>
      </c>
      <c r="K41" s="32" t="s">
        <v>376</v>
      </c>
      <c r="L41" s="33">
        <v>310</v>
      </c>
      <c r="M41" s="31" t="s">
        <v>209</v>
      </c>
      <c r="N41" s="32">
        <v>46604</v>
      </c>
      <c r="O41" s="32" t="s">
        <v>377</v>
      </c>
      <c r="P41" s="32"/>
      <c r="Q41" s="32">
        <v>0</v>
      </c>
      <c r="R41" s="32">
        <v>0</v>
      </c>
      <c r="S41" s="32" t="s">
        <v>378</v>
      </c>
      <c r="T41" s="32"/>
      <c r="U41" s="32" t="s">
        <v>379</v>
      </c>
      <c r="V41" s="32" t="s">
        <v>380</v>
      </c>
      <c r="W41" s="32" t="s">
        <v>381</v>
      </c>
      <c r="X41" s="32" t="s">
        <v>382</v>
      </c>
      <c r="Y41" s="32" t="s">
        <v>383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4"/>
      <c r="AK41" s="32"/>
      <c r="AL41" s="32"/>
      <c r="AM41" s="32"/>
      <c r="AN41" s="32"/>
      <c r="AO41" s="32"/>
      <c r="AP41" s="32" t="s">
        <v>374</v>
      </c>
      <c r="AQ41" s="32" t="s">
        <v>384</v>
      </c>
      <c r="AR41" s="31" t="s">
        <v>385</v>
      </c>
      <c r="AS41" s="32" t="s">
        <v>116</v>
      </c>
      <c r="AT41" s="32" t="s">
        <v>91</v>
      </c>
      <c r="AU41" s="35">
        <v>116</v>
      </c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6">
        <v>44927</v>
      </c>
      <c r="BI41" s="36">
        <v>45291</v>
      </c>
      <c r="BJ41" s="36">
        <v>45341</v>
      </c>
      <c r="BK41" s="32" t="s">
        <v>209</v>
      </c>
      <c r="BL41" s="37">
        <v>70000</v>
      </c>
      <c r="BM41" s="37">
        <v>43750</v>
      </c>
      <c r="BN41" s="37">
        <v>26250</v>
      </c>
      <c r="BO41" s="39" t="s">
        <v>386</v>
      </c>
      <c r="BP41" s="39" t="s">
        <v>387</v>
      </c>
      <c r="BQ41" s="37">
        <v>80000</v>
      </c>
    </row>
    <row r="42" spans="1:71" ht="30" customHeight="1" x14ac:dyDescent="0.25">
      <c r="A42" s="30" t="s">
        <v>755</v>
      </c>
      <c r="B42" s="62">
        <v>552</v>
      </c>
      <c r="C42" s="62">
        <v>0</v>
      </c>
      <c r="D42" s="62">
        <v>15</v>
      </c>
      <c r="E42" s="62">
        <v>1040</v>
      </c>
      <c r="F42" s="62">
        <v>15</v>
      </c>
      <c r="G42" s="62">
        <v>0</v>
      </c>
      <c r="H42" s="30">
        <f t="shared" si="1"/>
        <v>10.5</v>
      </c>
      <c r="I42" s="31" t="s">
        <v>754</v>
      </c>
      <c r="J42" s="32" t="s">
        <v>70</v>
      </c>
      <c r="K42" s="32" t="s">
        <v>756</v>
      </c>
      <c r="L42" s="33">
        <v>3331</v>
      </c>
      <c r="M42" s="31" t="s">
        <v>460</v>
      </c>
      <c r="N42" s="32">
        <v>47001</v>
      </c>
      <c r="O42" s="32">
        <v>7839847</v>
      </c>
      <c r="P42" s="32"/>
      <c r="Q42" s="32">
        <v>0</v>
      </c>
      <c r="R42" s="32">
        <v>0</v>
      </c>
      <c r="S42" s="32" t="s">
        <v>758</v>
      </c>
      <c r="T42" s="32"/>
      <c r="U42" s="32" t="s">
        <v>759</v>
      </c>
      <c r="V42" s="32" t="s">
        <v>760</v>
      </c>
      <c r="W42" s="32" t="s">
        <v>761</v>
      </c>
      <c r="X42" s="32" t="s">
        <v>762</v>
      </c>
      <c r="Y42" s="32" t="s">
        <v>763</v>
      </c>
      <c r="Z42" s="32"/>
      <c r="AA42" s="32" t="s">
        <v>759</v>
      </c>
      <c r="AB42" s="32" t="s">
        <v>764</v>
      </c>
      <c r="AC42" s="32" t="s">
        <v>765</v>
      </c>
      <c r="AD42" s="32" t="s">
        <v>766</v>
      </c>
      <c r="AE42" s="32" t="s">
        <v>304</v>
      </c>
      <c r="AF42" s="32"/>
      <c r="AG42" s="32"/>
      <c r="AH42" s="32"/>
      <c r="AI42" s="32"/>
      <c r="AJ42" s="34"/>
      <c r="AK42" s="32"/>
      <c r="AL42" s="32"/>
      <c r="AM42" s="32"/>
      <c r="AN42" s="32"/>
      <c r="AO42" s="32"/>
      <c r="AP42" s="32" t="s">
        <v>754</v>
      </c>
      <c r="AQ42" s="32" t="s">
        <v>767</v>
      </c>
      <c r="AR42" s="31" t="s">
        <v>768</v>
      </c>
      <c r="AS42" s="32" t="s">
        <v>90</v>
      </c>
      <c r="AT42" s="32" t="s">
        <v>91</v>
      </c>
      <c r="AU42" s="35">
        <v>260</v>
      </c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6">
        <v>45072</v>
      </c>
      <c r="BI42" s="36">
        <v>45074</v>
      </c>
      <c r="BJ42" s="36">
        <v>45124</v>
      </c>
      <c r="BK42" s="32" t="s">
        <v>460</v>
      </c>
      <c r="BL42" s="37">
        <v>222000</v>
      </c>
      <c r="BM42" s="37">
        <v>66422</v>
      </c>
      <c r="BN42" s="37">
        <v>155578</v>
      </c>
      <c r="BO42" s="39" t="s">
        <v>769</v>
      </c>
      <c r="BP42" s="39" t="s">
        <v>770</v>
      </c>
      <c r="BQ42" s="37">
        <v>264000</v>
      </c>
    </row>
    <row r="43" spans="1:71" ht="30" customHeight="1" x14ac:dyDescent="0.25">
      <c r="A43" s="30" t="s">
        <v>191</v>
      </c>
      <c r="B43" s="62">
        <v>553</v>
      </c>
      <c r="C43" s="62">
        <v>0</v>
      </c>
      <c r="D43" s="62">
        <v>7</v>
      </c>
      <c r="E43" s="62">
        <v>160</v>
      </c>
      <c r="F43" s="62">
        <v>4</v>
      </c>
      <c r="G43" s="62">
        <v>15</v>
      </c>
      <c r="H43" s="30">
        <f t="shared" si="1"/>
        <v>4.9000000000000004</v>
      </c>
      <c r="I43" s="31" t="s">
        <v>190</v>
      </c>
      <c r="J43" s="32" t="s">
        <v>70</v>
      </c>
      <c r="K43" s="32" t="s">
        <v>192</v>
      </c>
      <c r="L43" s="33">
        <v>54</v>
      </c>
      <c r="M43" s="31" t="s">
        <v>193</v>
      </c>
      <c r="N43" s="32">
        <v>51101</v>
      </c>
      <c r="O43" s="32">
        <v>8466700</v>
      </c>
      <c r="P43" s="32"/>
      <c r="Q43" s="32">
        <v>0</v>
      </c>
      <c r="R43" s="32">
        <v>0</v>
      </c>
      <c r="S43" s="32" t="s">
        <v>195</v>
      </c>
      <c r="T43" s="32"/>
      <c r="U43" s="32" t="s">
        <v>157</v>
      </c>
      <c r="V43" s="32" t="s">
        <v>196</v>
      </c>
      <c r="W43" s="32" t="s">
        <v>197</v>
      </c>
      <c r="X43" s="32" t="s">
        <v>198</v>
      </c>
      <c r="Y43" s="32" t="s">
        <v>199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4"/>
      <c r="AK43" s="32"/>
      <c r="AL43" s="32"/>
      <c r="AM43" s="32"/>
      <c r="AN43" s="32"/>
      <c r="AO43" s="32"/>
      <c r="AP43" s="32" t="s">
        <v>190</v>
      </c>
      <c r="AQ43" s="32" t="s">
        <v>200</v>
      </c>
      <c r="AR43" s="31" t="s">
        <v>201</v>
      </c>
      <c r="AS43" s="32" t="s">
        <v>90</v>
      </c>
      <c r="AT43" s="32" t="s">
        <v>91</v>
      </c>
      <c r="AU43" s="35">
        <v>80</v>
      </c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6">
        <v>44927</v>
      </c>
      <c r="BI43" s="36">
        <v>45291</v>
      </c>
      <c r="BJ43" s="36">
        <v>45341</v>
      </c>
      <c r="BK43" s="32" t="s">
        <v>193</v>
      </c>
      <c r="BL43" s="37">
        <v>86000</v>
      </c>
      <c r="BM43" s="37">
        <v>30000</v>
      </c>
      <c r="BN43" s="37">
        <v>56000</v>
      </c>
      <c r="BO43" s="39" t="s">
        <v>202</v>
      </c>
      <c r="BP43" s="39" t="s">
        <v>203</v>
      </c>
      <c r="BQ43" s="37">
        <v>86000</v>
      </c>
    </row>
    <row r="44" spans="1:71" ht="30" customHeight="1" x14ac:dyDescent="0.25">
      <c r="A44" s="30" t="s">
        <v>689</v>
      </c>
      <c r="B44" s="62">
        <v>554</v>
      </c>
      <c r="C44" s="62">
        <v>0</v>
      </c>
      <c r="D44" s="62">
        <v>0</v>
      </c>
      <c r="E44" s="62">
        <v>387</v>
      </c>
      <c r="F44" s="62">
        <v>8</v>
      </c>
      <c r="G44" s="62">
        <v>7</v>
      </c>
      <c r="H44" s="30">
        <f t="shared" si="1"/>
        <v>4.7</v>
      </c>
      <c r="I44" s="31" t="s">
        <v>688</v>
      </c>
      <c r="J44" s="32" t="s">
        <v>70</v>
      </c>
      <c r="K44" s="32" t="s">
        <v>690</v>
      </c>
      <c r="L44" s="33" t="s">
        <v>691</v>
      </c>
      <c r="M44" s="31" t="s">
        <v>692</v>
      </c>
      <c r="N44" s="32">
        <v>46006</v>
      </c>
      <c r="O44" s="32">
        <v>64040577</v>
      </c>
      <c r="P44" s="32" t="s">
        <v>694</v>
      </c>
      <c r="Q44" s="32">
        <v>1</v>
      </c>
      <c r="R44" s="32">
        <v>0</v>
      </c>
      <c r="S44" s="32" t="s">
        <v>695</v>
      </c>
      <c r="T44" s="32"/>
      <c r="U44" s="32" t="s">
        <v>696</v>
      </c>
      <c r="V44" s="32" t="s">
        <v>697</v>
      </c>
      <c r="W44" s="32" t="s">
        <v>698</v>
      </c>
      <c r="X44" s="32" t="s">
        <v>699</v>
      </c>
      <c r="Y44" s="32" t="s">
        <v>700</v>
      </c>
      <c r="Z44" s="32"/>
      <c r="AA44" s="32"/>
      <c r="AB44" s="32"/>
      <c r="AC44" s="32"/>
      <c r="AD44" s="32"/>
      <c r="AE44" s="32"/>
      <c r="AF44" s="32" t="s">
        <v>133</v>
      </c>
      <c r="AG44" s="32" t="s">
        <v>701</v>
      </c>
      <c r="AH44" s="32" t="s">
        <v>702</v>
      </c>
      <c r="AI44" s="32" t="s">
        <v>703</v>
      </c>
      <c r="AJ44" s="34">
        <v>723101488</v>
      </c>
      <c r="AK44" s="32" t="s">
        <v>704</v>
      </c>
      <c r="AL44" s="32"/>
      <c r="AM44" s="32"/>
      <c r="AN44" s="32"/>
      <c r="AO44" s="32"/>
      <c r="AP44" s="32" t="s">
        <v>688</v>
      </c>
      <c r="AQ44" s="32" t="s">
        <v>705</v>
      </c>
      <c r="AR44" s="31" t="s">
        <v>706</v>
      </c>
      <c r="AS44" s="32" t="s">
        <v>90</v>
      </c>
      <c r="AT44" s="32" t="s">
        <v>91</v>
      </c>
      <c r="AU44" s="35">
        <v>129</v>
      </c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6">
        <v>44927</v>
      </c>
      <c r="BI44" s="36">
        <v>45199</v>
      </c>
      <c r="BJ44" s="36">
        <v>45249</v>
      </c>
      <c r="BK44" s="32" t="s">
        <v>93</v>
      </c>
      <c r="BL44" s="37">
        <v>200335</v>
      </c>
      <c r="BM44" s="37">
        <v>140000</v>
      </c>
      <c r="BN44" s="37">
        <v>60335</v>
      </c>
      <c r="BO44" s="39" t="s">
        <v>707</v>
      </c>
      <c r="BP44" s="39">
        <v>3.012E+16</v>
      </c>
      <c r="BQ44" s="37">
        <v>200335</v>
      </c>
    </row>
    <row r="45" spans="1:71" ht="30" customHeight="1" x14ac:dyDescent="0.25">
      <c r="A45" s="30" t="s">
        <v>515</v>
      </c>
      <c r="B45" s="62">
        <v>590</v>
      </c>
      <c r="C45" s="62">
        <v>0</v>
      </c>
      <c r="D45" s="62">
        <v>0</v>
      </c>
      <c r="E45" s="62">
        <v>600</v>
      </c>
      <c r="F45" s="62">
        <v>10</v>
      </c>
      <c r="G45" s="62">
        <v>15</v>
      </c>
      <c r="H45" s="30">
        <f t="shared" si="1"/>
        <v>6.5</v>
      </c>
      <c r="I45" s="65" t="s">
        <v>514</v>
      </c>
      <c r="J45" s="65" t="s">
        <v>70</v>
      </c>
      <c r="K45" s="65" t="s">
        <v>516</v>
      </c>
      <c r="L45" s="65">
        <v>358</v>
      </c>
      <c r="M45" s="65" t="s">
        <v>93</v>
      </c>
      <c r="N45" s="65">
        <v>46001</v>
      </c>
      <c r="O45" s="65" t="s">
        <v>517</v>
      </c>
      <c r="P45" s="65"/>
      <c r="Q45" s="65"/>
      <c r="R45" s="65">
        <v>0</v>
      </c>
      <c r="S45" s="65" t="s">
        <v>518</v>
      </c>
      <c r="T45" s="65"/>
      <c r="U45" s="65" t="s">
        <v>285</v>
      </c>
      <c r="V45" s="65" t="s">
        <v>519</v>
      </c>
      <c r="W45" s="65" t="s">
        <v>520</v>
      </c>
      <c r="X45" s="65" t="s">
        <v>521</v>
      </c>
      <c r="Y45" s="65" t="s">
        <v>161</v>
      </c>
      <c r="Z45" s="65"/>
      <c r="AA45" s="65"/>
      <c r="AB45" s="65"/>
      <c r="AC45" s="65"/>
      <c r="AD45" s="65"/>
      <c r="AE45" s="65"/>
      <c r="AF45" s="65"/>
      <c r="AG45" s="65" t="s">
        <v>285</v>
      </c>
      <c r="AH45" s="65" t="s">
        <v>519</v>
      </c>
      <c r="AI45" s="65" t="s">
        <v>522</v>
      </c>
      <c r="AJ45" s="65">
        <v>734646652</v>
      </c>
      <c r="AK45" s="65" t="s">
        <v>161</v>
      </c>
      <c r="AL45" s="65"/>
      <c r="AM45" s="65"/>
      <c r="AN45" s="65"/>
      <c r="AO45" s="65"/>
      <c r="AP45" s="65" t="s">
        <v>514</v>
      </c>
      <c r="AQ45" s="65" t="s">
        <v>523</v>
      </c>
      <c r="AR45" s="66">
        <v>45080</v>
      </c>
      <c r="AS45" s="65" t="s">
        <v>90</v>
      </c>
      <c r="AT45" s="65" t="s">
        <v>91</v>
      </c>
      <c r="AU45" s="65">
        <v>200</v>
      </c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6">
        <v>44927</v>
      </c>
      <c r="BI45" s="66">
        <v>45291</v>
      </c>
      <c r="BJ45" s="66">
        <v>45341</v>
      </c>
      <c r="BK45" s="65" t="s">
        <v>93</v>
      </c>
      <c r="BL45" s="37">
        <v>64300</v>
      </c>
      <c r="BM45" s="37">
        <v>40000</v>
      </c>
      <c r="BN45" s="37">
        <v>24300</v>
      </c>
      <c r="BO45" s="65" t="s">
        <v>524</v>
      </c>
      <c r="BP45" s="65" t="s">
        <v>525</v>
      </c>
      <c r="BQ45" s="37">
        <v>64300</v>
      </c>
      <c r="BR45">
        <v>64300</v>
      </c>
      <c r="BS45">
        <v>64300</v>
      </c>
    </row>
    <row r="46" spans="1:71" ht="30" customHeight="1" x14ac:dyDescent="0.25">
      <c r="A46" s="30" t="s">
        <v>1546</v>
      </c>
      <c r="B46" s="62">
        <v>555</v>
      </c>
      <c r="C46" s="62">
        <v>0</v>
      </c>
      <c r="D46" s="62">
        <v>0</v>
      </c>
      <c r="E46" s="62">
        <f>420*4</f>
        <v>1680</v>
      </c>
      <c r="F46" s="62">
        <v>15</v>
      </c>
      <c r="G46" s="62">
        <v>15</v>
      </c>
      <c r="H46" s="30">
        <f t="shared" si="1"/>
        <v>9</v>
      </c>
      <c r="I46" s="31" t="s">
        <v>1154</v>
      </c>
      <c r="J46" s="32" t="s">
        <v>70</v>
      </c>
      <c r="K46" s="32" t="s">
        <v>921</v>
      </c>
      <c r="L46" s="33" t="s">
        <v>1156</v>
      </c>
      <c r="M46" s="31" t="s">
        <v>93</v>
      </c>
      <c r="N46" s="32">
        <v>46001</v>
      </c>
      <c r="O46" s="32">
        <v>70229791</v>
      </c>
      <c r="P46" s="32"/>
      <c r="Q46" s="32">
        <v>0</v>
      </c>
      <c r="R46" s="32">
        <v>0</v>
      </c>
      <c r="S46" s="32" t="s">
        <v>1158</v>
      </c>
      <c r="T46" s="32" t="s">
        <v>133</v>
      </c>
      <c r="U46" s="32" t="s">
        <v>279</v>
      </c>
      <c r="V46" s="32" t="s">
        <v>731</v>
      </c>
      <c r="W46" s="32" t="s">
        <v>1159</v>
      </c>
      <c r="X46" s="32" t="s">
        <v>1160</v>
      </c>
      <c r="Y46" s="32" t="s">
        <v>161</v>
      </c>
      <c r="Z46" s="32" t="s">
        <v>133</v>
      </c>
      <c r="AA46" s="32" t="s">
        <v>1161</v>
      </c>
      <c r="AB46" s="32" t="s">
        <v>1162</v>
      </c>
      <c r="AC46" s="32" t="s">
        <v>1163</v>
      </c>
      <c r="AD46" s="32" t="s">
        <v>1164</v>
      </c>
      <c r="AE46" s="32" t="s">
        <v>165</v>
      </c>
      <c r="AF46" s="32" t="s">
        <v>133</v>
      </c>
      <c r="AG46" s="32" t="s">
        <v>1161</v>
      </c>
      <c r="AH46" s="32" t="s">
        <v>1162</v>
      </c>
      <c r="AI46" s="32" t="s">
        <v>1163</v>
      </c>
      <c r="AJ46" s="34">
        <v>607582423</v>
      </c>
      <c r="AK46" s="32" t="s">
        <v>165</v>
      </c>
      <c r="AL46" s="32" t="s">
        <v>1165</v>
      </c>
      <c r="AM46" s="32" t="s">
        <v>1166</v>
      </c>
      <c r="AN46" s="32" t="s">
        <v>1167</v>
      </c>
      <c r="AO46" s="32">
        <v>46345</v>
      </c>
      <c r="AP46" s="32" t="s">
        <v>1154</v>
      </c>
      <c r="AQ46" s="32" t="s">
        <v>1168</v>
      </c>
      <c r="AR46" s="31" t="s">
        <v>1169</v>
      </c>
      <c r="AS46" s="32" t="s">
        <v>116</v>
      </c>
      <c r="AT46" s="32" t="s">
        <v>91</v>
      </c>
      <c r="AU46" s="35">
        <v>420</v>
      </c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6">
        <v>44927</v>
      </c>
      <c r="BI46" s="36">
        <v>45291</v>
      </c>
      <c r="BJ46" s="36">
        <v>45341</v>
      </c>
      <c r="BK46" s="32" t="s">
        <v>93</v>
      </c>
      <c r="BL46" s="37">
        <v>220000</v>
      </c>
      <c r="BM46" s="37">
        <v>150000</v>
      </c>
      <c r="BN46" s="37">
        <v>70000</v>
      </c>
      <c r="BO46" s="39" t="s">
        <v>1170</v>
      </c>
      <c r="BP46" s="39">
        <v>3.18199999999999E+16</v>
      </c>
      <c r="BQ46" s="37">
        <v>220000</v>
      </c>
    </row>
    <row r="47" spans="1:71" ht="30" customHeight="1" x14ac:dyDescent="0.25">
      <c r="A47" s="30" t="s">
        <v>1547</v>
      </c>
      <c r="B47" s="62">
        <v>556</v>
      </c>
      <c r="C47" s="62">
        <v>0</v>
      </c>
      <c r="D47" s="62">
        <v>0</v>
      </c>
      <c r="E47" s="62">
        <f>100*3</f>
        <v>300</v>
      </c>
      <c r="F47" s="62">
        <v>6</v>
      </c>
      <c r="G47" s="62">
        <v>7</v>
      </c>
      <c r="H47" s="30">
        <f t="shared" si="1"/>
        <v>3.7</v>
      </c>
      <c r="I47" s="31" t="s">
        <v>1350</v>
      </c>
      <c r="J47" s="32" t="s">
        <v>70</v>
      </c>
      <c r="K47" s="32" t="s">
        <v>1352</v>
      </c>
      <c r="L47" s="33">
        <v>483</v>
      </c>
      <c r="M47" s="31" t="s">
        <v>776</v>
      </c>
      <c r="N47" s="32">
        <v>16000</v>
      </c>
      <c r="O47" s="32">
        <v>537632</v>
      </c>
      <c r="P47" s="32" t="s">
        <v>1354</v>
      </c>
      <c r="Q47" s="32">
        <v>1</v>
      </c>
      <c r="R47" s="32">
        <v>0</v>
      </c>
      <c r="S47" s="32" t="s">
        <v>1355</v>
      </c>
      <c r="T47" s="32"/>
      <c r="U47" s="32" t="s">
        <v>103</v>
      </c>
      <c r="V47" s="32" t="s">
        <v>1356</v>
      </c>
      <c r="W47" s="32" t="s">
        <v>1357</v>
      </c>
      <c r="X47" s="32" t="s">
        <v>1358</v>
      </c>
      <c r="Y47" s="32" t="s">
        <v>350</v>
      </c>
      <c r="Z47" s="32"/>
      <c r="AA47" s="32" t="s">
        <v>847</v>
      </c>
      <c r="AB47" s="32" t="s">
        <v>1359</v>
      </c>
      <c r="AC47" s="32" t="s">
        <v>1360</v>
      </c>
      <c r="AD47" s="32" t="s">
        <v>1361</v>
      </c>
      <c r="AE47" s="32" t="s">
        <v>1362</v>
      </c>
      <c r="AF47" s="32"/>
      <c r="AG47" s="32" t="s">
        <v>665</v>
      </c>
      <c r="AH47" s="32" t="s">
        <v>1363</v>
      </c>
      <c r="AI47" s="32" t="s">
        <v>1364</v>
      </c>
      <c r="AJ47" s="34">
        <v>724245515</v>
      </c>
      <c r="AK47" s="32" t="s">
        <v>1365</v>
      </c>
      <c r="AL47" s="32"/>
      <c r="AM47" s="32"/>
      <c r="AN47" s="32"/>
      <c r="AO47" s="32"/>
      <c r="AP47" s="32" t="s">
        <v>1350</v>
      </c>
      <c r="AQ47" s="32" t="s">
        <v>1366</v>
      </c>
      <c r="AR47" s="31" t="s">
        <v>1367</v>
      </c>
      <c r="AS47" s="32" t="s">
        <v>116</v>
      </c>
      <c r="AT47" s="32" t="s">
        <v>91</v>
      </c>
      <c r="AU47" s="35">
        <v>100</v>
      </c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6">
        <v>45108</v>
      </c>
      <c r="BI47" s="36">
        <v>45230</v>
      </c>
      <c r="BJ47" s="36">
        <v>45280</v>
      </c>
      <c r="BK47" s="32" t="s">
        <v>93</v>
      </c>
      <c r="BL47" s="37">
        <v>253650</v>
      </c>
      <c r="BM47" s="37">
        <v>150000</v>
      </c>
      <c r="BN47" s="37">
        <v>103650</v>
      </c>
      <c r="BO47" s="39" t="s">
        <v>1368</v>
      </c>
      <c r="BP47" s="39" t="s">
        <v>1369</v>
      </c>
      <c r="BQ47" s="37">
        <v>253650</v>
      </c>
    </row>
    <row r="48" spans="1:71" ht="30" customHeight="1" x14ac:dyDescent="0.25">
      <c r="A48" s="30" t="s">
        <v>1540</v>
      </c>
      <c r="B48" s="62">
        <v>557</v>
      </c>
      <c r="C48" s="62">
        <v>0</v>
      </c>
      <c r="D48" s="62">
        <v>7</v>
      </c>
      <c r="E48" s="62">
        <f>210*2</f>
        <v>420</v>
      </c>
      <c r="F48" s="62">
        <v>9</v>
      </c>
      <c r="G48" s="62">
        <v>15</v>
      </c>
      <c r="H48" s="30">
        <f t="shared" si="1"/>
        <v>7.4</v>
      </c>
      <c r="I48" s="31" t="s">
        <v>1409</v>
      </c>
      <c r="J48" s="32" t="s">
        <v>70</v>
      </c>
      <c r="K48" s="32" t="s">
        <v>1411</v>
      </c>
      <c r="L48" s="33">
        <v>200</v>
      </c>
      <c r="M48" s="31" t="s">
        <v>1412</v>
      </c>
      <c r="N48" s="32">
        <v>46014</v>
      </c>
      <c r="O48" s="32" t="s">
        <v>1413</v>
      </c>
      <c r="P48" s="32" t="s">
        <v>1414</v>
      </c>
      <c r="Q48" s="32">
        <v>0</v>
      </c>
      <c r="R48" s="32">
        <v>0</v>
      </c>
      <c r="S48" s="32" t="s">
        <v>1415</v>
      </c>
      <c r="T48" s="32"/>
      <c r="U48" s="32" t="s">
        <v>109</v>
      </c>
      <c r="V48" s="32" t="s">
        <v>1416</v>
      </c>
      <c r="W48" s="32" t="s">
        <v>1417</v>
      </c>
      <c r="X48" s="32" t="s">
        <v>1418</v>
      </c>
      <c r="Y48" s="32" t="s">
        <v>199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4"/>
      <c r="AK48" s="32"/>
      <c r="AL48" s="32"/>
      <c r="AM48" s="32"/>
      <c r="AN48" s="32"/>
      <c r="AO48" s="32"/>
      <c r="AP48" s="32" t="s">
        <v>1409</v>
      </c>
      <c r="AQ48" s="32" t="s">
        <v>1419</v>
      </c>
      <c r="AR48" s="31" t="s">
        <v>1420</v>
      </c>
      <c r="AS48" s="32" t="s">
        <v>116</v>
      </c>
      <c r="AT48" s="32" t="s">
        <v>91</v>
      </c>
      <c r="AU48" s="35">
        <v>210</v>
      </c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6">
        <v>44927</v>
      </c>
      <c r="BI48" s="36">
        <v>45291</v>
      </c>
      <c r="BJ48" s="36">
        <v>45341</v>
      </c>
      <c r="BK48" s="32" t="s">
        <v>93</v>
      </c>
      <c r="BL48" s="37">
        <v>170000</v>
      </c>
      <c r="BM48" s="37">
        <v>60000</v>
      </c>
      <c r="BN48" s="37">
        <v>110000</v>
      </c>
      <c r="BO48" s="39" t="s">
        <v>1421</v>
      </c>
      <c r="BP48" s="39">
        <v>6471000000000000</v>
      </c>
      <c r="BQ48" s="37">
        <v>170000</v>
      </c>
    </row>
    <row r="49" spans="1:69" ht="30" customHeight="1" x14ac:dyDescent="0.25">
      <c r="A49" s="30" t="s">
        <v>1280</v>
      </c>
      <c r="B49" s="62">
        <v>558</v>
      </c>
      <c r="C49" s="62">
        <v>0</v>
      </c>
      <c r="D49" s="62">
        <v>15</v>
      </c>
      <c r="E49" s="62">
        <f>600*1</f>
        <v>600</v>
      </c>
      <c r="F49" s="62">
        <v>10</v>
      </c>
      <c r="G49" s="62">
        <v>15</v>
      </c>
      <c r="H49" s="30">
        <f t="shared" si="1"/>
        <v>9.5</v>
      </c>
      <c r="I49" s="31" t="s">
        <v>1279</v>
      </c>
      <c r="J49" s="32" t="s">
        <v>70</v>
      </c>
      <c r="K49" s="32" t="s">
        <v>1281</v>
      </c>
      <c r="L49" s="33" t="s">
        <v>1282</v>
      </c>
      <c r="M49" s="31" t="s">
        <v>1283</v>
      </c>
      <c r="N49" s="32">
        <v>46008</v>
      </c>
      <c r="O49" s="32" t="s">
        <v>1284</v>
      </c>
      <c r="P49" s="32"/>
      <c r="Q49" s="32">
        <v>0</v>
      </c>
      <c r="R49" s="32">
        <v>0</v>
      </c>
      <c r="S49" s="32" t="s">
        <v>1285</v>
      </c>
      <c r="T49" s="32" t="s">
        <v>133</v>
      </c>
      <c r="U49" s="32" t="s">
        <v>1286</v>
      </c>
      <c r="V49" s="32" t="s">
        <v>1287</v>
      </c>
      <c r="W49" s="32" t="s">
        <v>1288</v>
      </c>
      <c r="X49" s="32" t="s">
        <v>1289</v>
      </c>
      <c r="Y49" s="32" t="s">
        <v>729</v>
      </c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4"/>
      <c r="AK49" s="32"/>
      <c r="AL49" s="32"/>
      <c r="AM49" s="32"/>
      <c r="AN49" s="32"/>
      <c r="AO49" s="32"/>
      <c r="AP49" s="32" t="s">
        <v>1279</v>
      </c>
      <c r="AQ49" s="32" t="s">
        <v>1290</v>
      </c>
      <c r="AR49" s="31" t="s">
        <v>1291</v>
      </c>
      <c r="AS49" s="32" t="s">
        <v>90</v>
      </c>
      <c r="AT49" s="32" t="s">
        <v>91</v>
      </c>
      <c r="AU49" s="35">
        <v>600</v>
      </c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6">
        <v>44927</v>
      </c>
      <c r="BI49" s="36">
        <v>45291</v>
      </c>
      <c r="BJ49" s="36">
        <v>45341</v>
      </c>
      <c r="BK49" s="32" t="s">
        <v>209</v>
      </c>
      <c r="BL49" s="37">
        <v>200000</v>
      </c>
      <c r="BM49" s="37">
        <v>60000</v>
      </c>
      <c r="BN49" s="37">
        <v>140000</v>
      </c>
      <c r="BO49" s="39" t="s">
        <v>355</v>
      </c>
      <c r="BP49" s="39">
        <v>70</v>
      </c>
      <c r="BQ49" s="37">
        <v>200000</v>
      </c>
    </row>
    <row r="50" spans="1:69" ht="30" customHeight="1" x14ac:dyDescent="0.25">
      <c r="A50" s="30" t="s">
        <v>1567</v>
      </c>
      <c r="B50" s="62">
        <v>559</v>
      </c>
      <c r="C50" s="62">
        <v>0</v>
      </c>
      <c r="D50" s="62">
        <v>15</v>
      </c>
      <c r="E50" s="62">
        <v>1200</v>
      </c>
      <c r="F50" s="62">
        <v>15</v>
      </c>
      <c r="G50" s="62">
        <v>15</v>
      </c>
      <c r="H50" s="30">
        <f t="shared" si="1"/>
        <v>12</v>
      </c>
      <c r="I50" s="31" t="s">
        <v>477</v>
      </c>
      <c r="J50" s="32" t="s">
        <v>70</v>
      </c>
      <c r="K50" s="32" t="s">
        <v>479</v>
      </c>
      <c r="L50" s="33" t="s">
        <v>480</v>
      </c>
      <c r="M50" s="31" t="s">
        <v>209</v>
      </c>
      <c r="N50" s="32">
        <v>46601</v>
      </c>
      <c r="O50" s="32" t="s">
        <v>481</v>
      </c>
      <c r="P50" s="32" t="s">
        <v>482</v>
      </c>
      <c r="Q50" s="32">
        <v>0</v>
      </c>
      <c r="R50" s="32">
        <v>0</v>
      </c>
      <c r="S50" s="32" t="s">
        <v>483</v>
      </c>
      <c r="T50" s="32" t="s">
        <v>212</v>
      </c>
      <c r="U50" s="32" t="s">
        <v>484</v>
      </c>
      <c r="V50" s="32" t="s">
        <v>485</v>
      </c>
      <c r="W50" s="32" t="s">
        <v>486</v>
      </c>
      <c r="X50" s="32" t="s">
        <v>487</v>
      </c>
      <c r="Y50" s="32" t="s">
        <v>488</v>
      </c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4"/>
      <c r="AK50" s="32"/>
      <c r="AL50" s="32"/>
      <c r="AM50" s="32"/>
      <c r="AN50" s="32"/>
      <c r="AO50" s="32"/>
      <c r="AP50" s="32" t="s">
        <v>477</v>
      </c>
      <c r="AQ50" s="32" t="s">
        <v>489</v>
      </c>
      <c r="AR50" s="31" t="s">
        <v>490</v>
      </c>
      <c r="AS50" s="32" t="s">
        <v>90</v>
      </c>
      <c r="AT50" s="32" t="s">
        <v>91</v>
      </c>
      <c r="AU50" s="35">
        <v>400</v>
      </c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6">
        <v>44927</v>
      </c>
      <c r="BI50" s="36">
        <v>45291</v>
      </c>
      <c r="BJ50" s="36">
        <v>45341</v>
      </c>
      <c r="BK50" s="32" t="s">
        <v>491</v>
      </c>
      <c r="BL50" s="37">
        <v>180000</v>
      </c>
      <c r="BM50" s="37">
        <v>53730</v>
      </c>
      <c r="BN50" s="37">
        <v>126270</v>
      </c>
      <c r="BO50" s="39" t="s">
        <v>492</v>
      </c>
      <c r="BP50" s="39" t="s">
        <v>493</v>
      </c>
      <c r="BQ50" s="37">
        <v>201000</v>
      </c>
    </row>
    <row r="51" spans="1:69" ht="30" customHeight="1" x14ac:dyDescent="0.25">
      <c r="A51" s="30" t="s">
        <v>496</v>
      </c>
      <c r="B51" s="62">
        <v>560</v>
      </c>
      <c r="C51" s="62">
        <v>0</v>
      </c>
      <c r="D51" s="62">
        <v>0</v>
      </c>
      <c r="E51" s="62">
        <v>820</v>
      </c>
      <c r="F51" s="62">
        <v>13</v>
      </c>
      <c r="G51" s="62">
        <v>15</v>
      </c>
      <c r="H51" s="30">
        <f t="shared" si="1"/>
        <v>8</v>
      </c>
      <c r="I51" s="31" t="s">
        <v>495</v>
      </c>
      <c r="J51" s="32" t="s">
        <v>207</v>
      </c>
      <c r="K51" s="32" t="s">
        <v>1564</v>
      </c>
      <c r="L51" s="33" t="s">
        <v>498</v>
      </c>
      <c r="M51" s="31" t="s">
        <v>209</v>
      </c>
      <c r="N51" s="32">
        <v>46601</v>
      </c>
      <c r="O51" s="32" t="s">
        <v>499</v>
      </c>
      <c r="P51" s="32" t="s">
        <v>500</v>
      </c>
      <c r="Q51" s="32">
        <v>0</v>
      </c>
      <c r="R51" s="32">
        <v>0</v>
      </c>
      <c r="S51" s="32" t="s">
        <v>501</v>
      </c>
      <c r="T51" s="32" t="s">
        <v>502</v>
      </c>
      <c r="U51" s="32" t="s">
        <v>224</v>
      </c>
      <c r="V51" s="32" t="s">
        <v>503</v>
      </c>
      <c r="W51" s="32" t="s">
        <v>504</v>
      </c>
      <c r="X51" s="32" t="s">
        <v>505</v>
      </c>
      <c r="Y51" s="32" t="s">
        <v>217</v>
      </c>
      <c r="Z51" s="32"/>
      <c r="AA51" s="32" t="s">
        <v>506</v>
      </c>
      <c r="AB51" s="32" t="s">
        <v>507</v>
      </c>
      <c r="AC51" s="32" t="s">
        <v>508</v>
      </c>
      <c r="AD51" s="32" t="s">
        <v>509</v>
      </c>
      <c r="AE51" s="32" t="s">
        <v>222</v>
      </c>
      <c r="AF51" s="32"/>
      <c r="AG51" s="32"/>
      <c r="AH51" s="32"/>
      <c r="AI51" s="32"/>
      <c r="AJ51" s="34"/>
      <c r="AK51" s="32"/>
      <c r="AL51" s="32"/>
      <c r="AM51" s="32"/>
      <c r="AN51" s="32"/>
      <c r="AO51" s="32"/>
      <c r="AP51" s="32" t="s">
        <v>495</v>
      </c>
      <c r="AQ51" s="32" t="s">
        <v>510</v>
      </c>
      <c r="AR51" s="31" t="s">
        <v>511</v>
      </c>
      <c r="AS51" s="32" t="s">
        <v>116</v>
      </c>
      <c r="AT51" s="32" t="s">
        <v>91</v>
      </c>
      <c r="AU51" s="35">
        <v>205</v>
      </c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6">
        <v>45200</v>
      </c>
      <c r="BI51" s="36">
        <v>45245</v>
      </c>
      <c r="BJ51" s="36">
        <v>45295</v>
      </c>
      <c r="BK51" s="32" t="s">
        <v>209</v>
      </c>
      <c r="BL51" s="37">
        <v>100000</v>
      </c>
      <c r="BM51" s="37">
        <v>70000</v>
      </c>
      <c r="BN51" s="37">
        <v>30000</v>
      </c>
      <c r="BO51" s="39" t="s">
        <v>512</v>
      </c>
      <c r="BP51" s="39">
        <v>30</v>
      </c>
      <c r="BQ51" s="37">
        <v>100000</v>
      </c>
    </row>
    <row r="52" spans="1:69" ht="30" customHeight="1" x14ac:dyDescent="0.25">
      <c r="A52" s="30" t="s">
        <v>1586</v>
      </c>
      <c r="B52" s="62">
        <v>561</v>
      </c>
      <c r="C52" s="62">
        <v>0</v>
      </c>
      <c r="D52" s="62">
        <v>7</v>
      </c>
      <c r="E52" s="35">
        <v>270</v>
      </c>
      <c r="F52" s="35">
        <v>6</v>
      </c>
      <c r="G52" s="35">
        <v>7</v>
      </c>
      <c r="H52" s="43">
        <f t="shared" si="1"/>
        <v>5.1000000000000005</v>
      </c>
      <c r="I52" s="31" t="s">
        <v>205</v>
      </c>
      <c r="J52" s="32" t="s">
        <v>207</v>
      </c>
      <c r="K52" s="32" t="s">
        <v>208</v>
      </c>
      <c r="L52" s="33" t="s">
        <v>1585</v>
      </c>
      <c r="M52" s="31" t="s">
        <v>209</v>
      </c>
      <c r="N52" s="32">
        <v>46606</v>
      </c>
      <c r="O52" s="32" t="s">
        <v>210</v>
      </c>
      <c r="P52" s="32"/>
      <c r="Q52" s="32">
        <v>0</v>
      </c>
      <c r="R52" s="32">
        <v>0</v>
      </c>
      <c r="S52" s="32" t="s">
        <v>211</v>
      </c>
      <c r="T52" s="32" t="s">
        <v>212</v>
      </c>
      <c r="U52" s="32" t="s">
        <v>213</v>
      </c>
      <c r="V52" s="32" t="s">
        <v>214</v>
      </c>
      <c r="W52" s="32" t="s">
        <v>215</v>
      </c>
      <c r="X52" s="32" t="s">
        <v>216</v>
      </c>
      <c r="Y52" s="32" t="s">
        <v>217</v>
      </c>
      <c r="Z52" s="32" t="s">
        <v>212</v>
      </c>
      <c r="AA52" s="32" t="s">
        <v>218</v>
      </c>
      <c r="AB52" s="32" t="s">
        <v>219</v>
      </c>
      <c r="AC52" s="32" t="s">
        <v>220</v>
      </c>
      <c r="AD52" s="32" t="s">
        <v>221</v>
      </c>
      <c r="AE52" s="32" t="s">
        <v>222</v>
      </c>
      <c r="AF52" s="32" t="s">
        <v>223</v>
      </c>
      <c r="AG52" s="32" t="s">
        <v>224</v>
      </c>
      <c r="AH52" s="32" t="s">
        <v>214</v>
      </c>
      <c r="AI52" s="32" t="s">
        <v>215</v>
      </c>
      <c r="AJ52" s="34">
        <v>606561921</v>
      </c>
      <c r="AK52" s="32" t="s">
        <v>217</v>
      </c>
      <c r="AL52" s="32"/>
      <c r="AM52" s="32"/>
      <c r="AN52" s="32"/>
      <c r="AO52" s="32"/>
      <c r="AP52" s="32" t="s">
        <v>205</v>
      </c>
      <c r="AQ52" s="32" t="s">
        <v>225</v>
      </c>
      <c r="AR52" s="31" t="s">
        <v>226</v>
      </c>
      <c r="AS52" s="32" t="s">
        <v>90</v>
      </c>
      <c r="AT52" s="32" t="s">
        <v>91</v>
      </c>
      <c r="AU52" s="35">
        <v>90</v>
      </c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6">
        <v>45059</v>
      </c>
      <c r="BI52" s="36">
        <v>45060</v>
      </c>
      <c r="BJ52" s="36">
        <v>45110</v>
      </c>
      <c r="BK52" s="32" t="s">
        <v>209</v>
      </c>
      <c r="BL52" s="37">
        <v>85000</v>
      </c>
      <c r="BM52" s="37">
        <v>40000</v>
      </c>
      <c r="BN52" s="37">
        <v>45000</v>
      </c>
      <c r="BO52" s="39" t="s">
        <v>227</v>
      </c>
      <c r="BP52" s="39" t="s">
        <v>228</v>
      </c>
      <c r="BQ52" s="37">
        <v>85000</v>
      </c>
    </row>
    <row r="53" spans="1:69" ht="30" customHeight="1" x14ac:dyDescent="0.25">
      <c r="A53" s="30" t="s">
        <v>1141</v>
      </c>
      <c r="B53" s="62">
        <v>562</v>
      </c>
      <c r="C53" s="62">
        <v>0</v>
      </c>
      <c r="D53" s="62">
        <v>0</v>
      </c>
      <c r="E53" s="62">
        <f>120*4</f>
        <v>480</v>
      </c>
      <c r="F53" s="62">
        <v>9</v>
      </c>
      <c r="G53" s="62">
        <v>15</v>
      </c>
      <c r="H53" s="30">
        <f t="shared" si="1"/>
        <v>6</v>
      </c>
      <c r="I53" s="31" t="s">
        <v>1140</v>
      </c>
      <c r="J53" s="32" t="s">
        <v>207</v>
      </c>
      <c r="K53" s="32" t="s">
        <v>1142</v>
      </c>
      <c r="L53" s="33">
        <v>540</v>
      </c>
      <c r="M53" s="31" t="s">
        <v>193</v>
      </c>
      <c r="N53" s="32">
        <v>51101</v>
      </c>
      <c r="O53" s="32" t="s">
        <v>1143</v>
      </c>
      <c r="P53" s="32"/>
      <c r="Q53" s="32">
        <v>0</v>
      </c>
      <c r="R53" s="32">
        <v>0</v>
      </c>
      <c r="S53" s="32" t="s">
        <v>1144</v>
      </c>
      <c r="T53" s="32" t="s">
        <v>133</v>
      </c>
      <c r="U53" s="32" t="s">
        <v>1145</v>
      </c>
      <c r="V53" s="32" t="s">
        <v>1146</v>
      </c>
      <c r="W53" s="32" t="s">
        <v>1147</v>
      </c>
      <c r="X53" s="32" t="s">
        <v>1148</v>
      </c>
      <c r="Y53" s="32" t="s">
        <v>1122</v>
      </c>
      <c r="Z53" s="32" t="s">
        <v>223</v>
      </c>
      <c r="AA53" s="32" t="s">
        <v>910</v>
      </c>
      <c r="AB53" s="32" t="s">
        <v>1149</v>
      </c>
      <c r="AC53" s="32" t="s">
        <v>1147</v>
      </c>
      <c r="AD53" s="32" t="s">
        <v>1150</v>
      </c>
      <c r="AE53" s="32" t="s">
        <v>222</v>
      </c>
      <c r="AF53" s="32" t="s">
        <v>212</v>
      </c>
      <c r="AG53" s="32" t="s">
        <v>910</v>
      </c>
      <c r="AH53" s="32" t="s">
        <v>1149</v>
      </c>
      <c r="AI53" s="32" t="s">
        <v>1147</v>
      </c>
      <c r="AJ53" s="34">
        <v>724587375</v>
      </c>
      <c r="AK53" s="32" t="s">
        <v>222</v>
      </c>
      <c r="AL53" s="32"/>
      <c r="AM53" s="32"/>
      <c r="AN53" s="32"/>
      <c r="AO53" s="32"/>
      <c r="AP53" s="32" t="s">
        <v>1140</v>
      </c>
      <c r="AQ53" s="32" t="s">
        <v>1151</v>
      </c>
      <c r="AR53" s="31" t="s">
        <v>1152</v>
      </c>
      <c r="AS53" s="32" t="s">
        <v>90</v>
      </c>
      <c r="AT53" s="32" t="s">
        <v>580</v>
      </c>
      <c r="AU53" s="35">
        <v>120</v>
      </c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6">
        <v>44928</v>
      </c>
      <c r="BI53" s="36">
        <v>45291</v>
      </c>
      <c r="BJ53" s="36">
        <v>45341</v>
      </c>
      <c r="BK53" s="32" t="s">
        <v>193</v>
      </c>
      <c r="BL53" s="37">
        <v>43000</v>
      </c>
      <c r="BM53" s="37">
        <v>30000</v>
      </c>
      <c r="BN53" s="37">
        <v>13000</v>
      </c>
      <c r="BO53" s="39" t="s">
        <v>188</v>
      </c>
      <c r="BP53" s="39">
        <v>3.023E+16</v>
      </c>
      <c r="BQ53" s="37">
        <v>43000</v>
      </c>
    </row>
    <row r="54" spans="1:69" ht="30" customHeight="1" x14ac:dyDescent="0.25">
      <c r="A54" s="30" t="s">
        <v>1568</v>
      </c>
      <c r="B54" s="62">
        <v>563</v>
      </c>
      <c r="C54" s="62">
        <v>0</v>
      </c>
      <c r="D54" s="62">
        <v>15</v>
      </c>
      <c r="E54" s="62">
        <v>404</v>
      </c>
      <c r="F54" s="62">
        <v>9</v>
      </c>
      <c r="G54" s="62">
        <v>0</v>
      </c>
      <c r="H54" s="30">
        <f t="shared" si="1"/>
        <v>7.5</v>
      </c>
      <c r="I54" s="31" t="s">
        <v>597</v>
      </c>
      <c r="J54" s="32" t="s">
        <v>70</v>
      </c>
      <c r="K54" s="32" t="s">
        <v>599</v>
      </c>
      <c r="L54" s="33" t="s">
        <v>600</v>
      </c>
      <c r="M54" s="31" t="s">
        <v>93</v>
      </c>
      <c r="N54" s="32">
        <v>46007</v>
      </c>
      <c r="O54" s="32" t="s">
        <v>601</v>
      </c>
      <c r="P54" s="32"/>
      <c r="Q54" s="32">
        <v>0</v>
      </c>
      <c r="R54" s="32">
        <v>0</v>
      </c>
      <c r="S54" s="32" t="s">
        <v>602</v>
      </c>
      <c r="T54" s="32"/>
      <c r="U54" s="32" t="s">
        <v>603</v>
      </c>
      <c r="V54" s="32" t="s">
        <v>604</v>
      </c>
      <c r="W54" s="32" t="s">
        <v>605</v>
      </c>
      <c r="X54" s="32" t="s">
        <v>606</v>
      </c>
      <c r="Y54" s="32" t="s">
        <v>607</v>
      </c>
      <c r="Z54" s="32"/>
      <c r="AA54" s="32"/>
      <c r="AB54" s="32"/>
      <c r="AC54" s="32"/>
      <c r="AD54" s="32"/>
      <c r="AE54" s="32"/>
      <c r="AF54" s="32" t="s">
        <v>133</v>
      </c>
      <c r="AG54" s="32" t="s">
        <v>608</v>
      </c>
      <c r="AH54" s="32" t="s">
        <v>609</v>
      </c>
      <c r="AI54" s="32" t="s">
        <v>610</v>
      </c>
      <c r="AJ54" s="34">
        <v>731683875</v>
      </c>
      <c r="AK54" s="32" t="s">
        <v>611</v>
      </c>
      <c r="AL54" s="32"/>
      <c r="AM54" s="32"/>
      <c r="AN54" s="32"/>
      <c r="AO54" s="32"/>
      <c r="AP54" s="32" t="s">
        <v>597</v>
      </c>
      <c r="AQ54" s="32" t="s">
        <v>612</v>
      </c>
      <c r="AR54" s="31" t="s">
        <v>613</v>
      </c>
      <c r="AS54" s="32" t="s">
        <v>116</v>
      </c>
      <c r="AT54" s="32" t="s">
        <v>432</v>
      </c>
      <c r="AU54" s="35">
        <v>101</v>
      </c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6">
        <v>44927</v>
      </c>
      <c r="BI54" s="36">
        <v>45291</v>
      </c>
      <c r="BJ54" s="36">
        <v>45341</v>
      </c>
      <c r="BK54" s="32" t="s">
        <v>93</v>
      </c>
      <c r="BL54" s="37">
        <v>217500</v>
      </c>
      <c r="BM54" s="37">
        <v>65200</v>
      </c>
      <c r="BN54" s="37">
        <v>152300</v>
      </c>
      <c r="BO54" s="39" t="s">
        <v>614</v>
      </c>
      <c r="BP54" s="39" t="s">
        <v>615</v>
      </c>
      <c r="BQ54" s="37">
        <v>217500</v>
      </c>
    </row>
    <row r="55" spans="1:69" ht="30" customHeight="1" x14ac:dyDescent="0.25">
      <c r="A55" s="30" t="s">
        <v>231</v>
      </c>
      <c r="B55" s="62">
        <v>564</v>
      </c>
      <c r="C55" s="62">
        <v>0</v>
      </c>
      <c r="D55" s="62">
        <v>15</v>
      </c>
      <c r="E55" s="62">
        <v>99</v>
      </c>
      <c r="F55" s="62">
        <v>2</v>
      </c>
      <c r="G55" s="62">
        <v>7</v>
      </c>
      <c r="H55" s="30">
        <f t="shared" si="1"/>
        <v>4.7</v>
      </c>
      <c r="I55" s="31" t="s">
        <v>230</v>
      </c>
      <c r="J55" s="32" t="s">
        <v>70</v>
      </c>
      <c r="K55" s="32" t="s">
        <v>208</v>
      </c>
      <c r="L55" s="33" t="s">
        <v>232</v>
      </c>
      <c r="M55" s="31" t="s">
        <v>209</v>
      </c>
      <c r="N55" s="32">
        <v>46601</v>
      </c>
      <c r="O55" s="32" t="s">
        <v>233</v>
      </c>
      <c r="P55" s="32" t="s">
        <v>234</v>
      </c>
      <c r="Q55" s="32">
        <v>1</v>
      </c>
      <c r="R55" s="32">
        <v>0</v>
      </c>
      <c r="S55" s="32" t="s">
        <v>235</v>
      </c>
      <c r="T55" s="32" t="s">
        <v>133</v>
      </c>
      <c r="U55" s="32" t="s">
        <v>157</v>
      </c>
      <c r="V55" s="32" t="s">
        <v>236</v>
      </c>
      <c r="W55" s="32" t="s">
        <v>237</v>
      </c>
      <c r="X55" s="32" t="s">
        <v>238</v>
      </c>
      <c r="Y55" s="32" t="s">
        <v>1571</v>
      </c>
      <c r="Z55" s="32"/>
      <c r="AA55" s="32"/>
      <c r="AB55" s="32"/>
      <c r="AC55" s="32"/>
      <c r="AD55" s="32"/>
      <c r="AE55" s="32"/>
      <c r="AF55" s="32" t="s">
        <v>133</v>
      </c>
      <c r="AG55" s="32" t="s">
        <v>240</v>
      </c>
      <c r="AH55" s="32" t="s">
        <v>241</v>
      </c>
      <c r="AI55" s="32" t="s">
        <v>242</v>
      </c>
      <c r="AJ55" s="34">
        <v>773681159</v>
      </c>
      <c r="AK55" s="32" t="s">
        <v>243</v>
      </c>
      <c r="AL55" s="32"/>
      <c r="AM55" s="32"/>
      <c r="AN55" s="32"/>
      <c r="AO55" s="32"/>
      <c r="AP55" s="32" t="s">
        <v>230</v>
      </c>
      <c r="AQ55" s="32" t="s">
        <v>244</v>
      </c>
      <c r="AR55" s="31" t="s">
        <v>245</v>
      </c>
      <c r="AS55" s="32" t="s">
        <v>90</v>
      </c>
      <c r="AT55" s="32" t="s">
        <v>91</v>
      </c>
      <c r="AU55" s="35">
        <v>33</v>
      </c>
      <c r="AV55" s="32" t="s">
        <v>246</v>
      </c>
      <c r="AW55" s="32" t="s">
        <v>246</v>
      </c>
      <c r="AX55" s="32" t="s">
        <v>246</v>
      </c>
      <c r="AY55" s="32" t="s">
        <v>246</v>
      </c>
      <c r="AZ55" s="32" t="s">
        <v>246</v>
      </c>
      <c r="BA55" s="32" t="s">
        <v>246</v>
      </c>
      <c r="BB55" s="32" t="s">
        <v>246</v>
      </c>
      <c r="BC55" s="32" t="s">
        <v>247</v>
      </c>
      <c r="BD55" s="32" t="s">
        <v>246</v>
      </c>
      <c r="BE55" s="32"/>
      <c r="BF55" s="32"/>
      <c r="BG55" s="32"/>
      <c r="BH55" s="36">
        <v>44927</v>
      </c>
      <c r="BI55" s="36">
        <v>45077</v>
      </c>
      <c r="BJ55" s="36">
        <v>45127</v>
      </c>
      <c r="BK55" s="32" t="s">
        <v>248</v>
      </c>
      <c r="BL55" s="37">
        <v>220000</v>
      </c>
      <c r="BM55" s="37">
        <v>65000</v>
      </c>
      <c r="BN55" s="37">
        <v>155000</v>
      </c>
      <c r="BO55" s="39" t="s">
        <v>249</v>
      </c>
      <c r="BP55" s="39" t="s">
        <v>250</v>
      </c>
      <c r="BQ55" s="37">
        <v>220000</v>
      </c>
    </row>
    <row r="56" spans="1:69" ht="30" customHeight="1" x14ac:dyDescent="0.25">
      <c r="A56" s="30" t="s">
        <v>528</v>
      </c>
      <c r="B56" s="62">
        <v>565</v>
      </c>
      <c r="C56" s="62">
        <v>0</v>
      </c>
      <c r="D56" s="62">
        <v>0</v>
      </c>
      <c r="E56" s="62">
        <v>180</v>
      </c>
      <c r="F56" s="62">
        <v>4</v>
      </c>
      <c r="G56" s="62">
        <v>15</v>
      </c>
      <c r="H56" s="30">
        <f t="shared" si="1"/>
        <v>3.5</v>
      </c>
      <c r="I56" s="31" t="s">
        <v>527</v>
      </c>
      <c r="J56" s="32" t="s">
        <v>70</v>
      </c>
      <c r="K56" s="32" t="s">
        <v>1562</v>
      </c>
      <c r="L56" s="33" t="s">
        <v>530</v>
      </c>
      <c r="M56" s="31" t="s">
        <v>209</v>
      </c>
      <c r="N56" s="32">
        <v>46602</v>
      </c>
      <c r="O56" s="32" t="s">
        <v>531</v>
      </c>
      <c r="P56" s="32"/>
      <c r="Q56" s="32">
        <v>0</v>
      </c>
      <c r="R56" s="32">
        <v>0</v>
      </c>
      <c r="S56" s="32" t="s">
        <v>532</v>
      </c>
      <c r="T56" s="32" t="s">
        <v>133</v>
      </c>
      <c r="U56" s="32" t="s">
        <v>103</v>
      </c>
      <c r="V56" s="32" t="s">
        <v>533</v>
      </c>
      <c r="W56" s="32" t="s">
        <v>534</v>
      </c>
      <c r="X56" s="32" t="s">
        <v>535</v>
      </c>
      <c r="Y56" s="32" t="s">
        <v>165</v>
      </c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4"/>
      <c r="AK56" s="32"/>
      <c r="AL56" s="32"/>
      <c r="AM56" s="32"/>
      <c r="AN56" s="32"/>
      <c r="AO56" s="32"/>
      <c r="AP56" s="32" t="s">
        <v>527</v>
      </c>
      <c r="AQ56" s="32" t="s">
        <v>536</v>
      </c>
      <c r="AR56" s="31" t="s">
        <v>537</v>
      </c>
      <c r="AS56" s="32" t="s">
        <v>116</v>
      </c>
      <c r="AT56" s="32" t="s">
        <v>91</v>
      </c>
      <c r="AU56" s="35">
        <v>60</v>
      </c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6">
        <v>44927</v>
      </c>
      <c r="BI56" s="36">
        <v>45291</v>
      </c>
      <c r="BJ56" s="36">
        <v>45341</v>
      </c>
      <c r="BK56" s="32" t="s">
        <v>209</v>
      </c>
      <c r="BL56" s="37">
        <v>110000</v>
      </c>
      <c r="BM56" s="37">
        <v>77000</v>
      </c>
      <c r="BN56" s="37">
        <v>33000</v>
      </c>
      <c r="BO56" s="39" t="s">
        <v>512</v>
      </c>
      <c r="BP56" s="39">
        <v>30</v>
      </c>
      <c r="BQ56" s="37">
        <v>110000</v>
      </c>
    </row>
    <row r="57" spans="1:69" ht="30" customHeight="1" x14ac:dyDescent="0.25">
      <c r="A57" s="30" t="s">
        <v>1437</v>
      </c>
      <c r="B57" s="62">
        <v>566</v>
      </c>
      <c r="C57" s="62">
        <v>7</v>
      </c>
      <c r="D57" s="62">
        <v>7</v>
      </c>
      <c r="E57" s="62">
        <v>600</v>
      </c>
      <c r="F57" s="62">
        <v>10</v>
      </c>
      <c r="G57" s="62">
        <v>7</v>
      </c>
      <c r="H57" s="30">
        <f t="shared" si="1"/>
        <v>8.5</v>
      </c>
      <c r="I57" s="31" t="s">
        <v>1436</v>
      </c>
      <c r="J57" s="32" t="s">
        <v>70</v>
      </c>
      <c r="K57" s="32" t="s">
        <v>1577</v>
      </c>
      <c r="L57" s="33">
        <v>284</v>
      </c>
      <c r="M57" s="31" t="s">
        <v>1439</v>
      </c>
      <c r="N57" s="32">
        <v>47124</v>
      </c>
      <c r="O57" s="41" t="s">
        <v>1576</v>
      </c>
      <c r="P57" s="32"/>
      <c r="Q57" s="32">
        <v>0</v>
      </c>
      <c r="R57" s="32">
        <v>0</v>
      </c>
      <c r="S57" s="32" t="s">
        <v>1441</v>
      </c>
      <c r="T57" s="32"/>
      <c r="U57" s="32" t="s">
        <v>395</v>
      </c>
      <c r="V57" s="32" t="s">
        <v>1442</v>
      </c>
      <c r="W57" s="32"/>
      <c r="X57" s="32" t="s">
        <v>1443</v>
      </c>
      <c r="Y57" s="32" t="s">
        <v>832</v>
      </c>
      <c r="Z57" s="32"/>
      <c r="AA57" s="32"/>
      <c r="AB57" s="32"/>
      <c r="AC57" s="32"/>
      <c r="AD57" s="32"/>
      <c r="AE57" s="32"/>
      <c r="AF57" s="32" t="s">
        <v>212</v>
      </c>
      <c r="AG57" s="32" t="s">
        <v>1444</v>
      </c>
      <c r="AH57" s="32" t="s">
        <v>1445</v>
      </c>
      <c r="AI57" s="32" t="s">
        <v>1446</v>
      </c>
      <c r="AJ57" s="34">
        <v>776580919</v>
      </c>
      <c r="AK57" s="32" t="s">
        <v>1447</v>
      </c>
      <c r="AL57" s="32" t="s">
        <v>1448</v>
      </c>
      <c r="AM57" s="32">
        <v>304</v>
      </c>
      <c r="AN57" s="32" t="s">
        <v>1439</v>
      </c>
      <c r="AO57" s="32">
        <v>47124</v>
      </c>
      <c r="AP57" s="32" t="s">
        <v>1436</v>
      </c>
      <c r="AQ57" s="32" t="s">
        <v>1449</v>
      </c>
      <c r="AR57" s="31" t="s">
        <v>1450</v>
      </c>
      <c r="AS57" s="32" t="s">
        <v>116</v>
      </c>
      <c r="AT57" s="32" t="s">
        <v>91</v>
      </c>
      <c r="AU57" s="35">
        <v>200</v>
      </c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6">
        <v>44927</v>
      </c>
      <c r="BI57" s="36">
        <v>45291</v>
      </c>
      <c r="BJ57" s="36">
        <v>45341</v>
      </c>
      <c r="BK57" s="32" t="s">
        <v>1439</v>
      </c>
      <c r="BL57" s="37">
        <v>80000</v>
      </c>
      <c r="BM57" s="37">
        <v>30000</v>
      </c>
      <c r="BN57" s="37">
        <v>50000</v>
      </c>
      <c r="BO57" s="42">
        <v>37.5</v>
      </c>
      <c r="BP57" s="39">
        <v>0.625</v>
      </c>
      <c r="BQ57" s="37">
        <v>80000</v>
      </c>
    </row>
    <row r="58" spans="1:69" ht="30" customHeight="1" x14ac:dyDescent="0.25">
      <c r="A58" s="30" t="s">
        <v>1539</v>
      </c>
      <c r="B58" s="62">
        <v>567</v>
      </c>
      <c r="C58" s="62">
        <v>0</v>
      </c>
      <c r="D58" s="62">
        <v>7</v>
      </c>
      <c r="E58" s="62">
        <f>70*3</f>
        <v>210</v>
      </c>
      <c r="F58" s="62">
        <v>5</v>
      </c>
      <c r="G58" s="62">
        <v>15</v>
      </c>
      <c r="H58" s="30">
        <f t="shared" si="1"/>
        <v>5.4</v>
      </c>
      <c r="I58" s="31" t="s">
        <v>919</v>
      </c>
      <c r="J58" s="32" t="s">
        <v>70</v>
      </c>
      <c r="K58" s="32" t="s">
        <v>921</v>
      </c>
      <c r="L58" s="33">
        <v>562</v>
      </c>
      <c r="M58" s="31" t="s">
        <v>93</v>
      </c>
      <c r="N58" s="32">
        <v>46001</v>
      </c>
      <c r="O58" s="32">
        <v>483371</v>
      </c>
      <c r="P58" s="32" t="s">
        <v>923</v>
      </c>
      <c r="Q58" s="32">
        <v>1</v>
      </c>
      <c r="R58" s="32">
        <v>0</v>
      </c>
      <c r="S58" s="32" t="s">
        <v>924</v>
      </c>
      <c r="T58" s="32" t="s">
        <v>133</v>
      </c>
      <c r="U58" s="32" t="s">
        <v>157</v>
      </c>
      <c r="V58" s="32" t="s">
        <v>925</v>
      </c>
      <c r="W58" s="32" t="s">
        <v>926</v>
      </c>
      <c r="X58" s="32" t="s">
        <v>927</v>
      </c>
      <c r="Y58" s="32" t="s">
        <v>928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4"/>
      <c r="AK58" s="32"/>
      <c r="AL58" s="32"/>
      <c r="AM58" s="32"/>
      <c r="AN58" s="32"/>
      <c r="AO58" s="32"/>
      <c r="AP58" s="32" t="s">
        <v>919</v>
      </c>
      <c r="AQ58" s="32" t="s">
        <v>929</v>
      </c>
      <c r="AR58" s="31" t="s">
        <v>930</v>
      </c>
      <c r="AS58" s="32" t="s">
        <v>90</v>
      </c>
      <c r="AT58" s="32" t="s">
        <v>91</v>
      </c>
      <c r="AU58" s="35">
        <v>70</v>
      </c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6">
        <v>44927</v>
      </c>
      <c r="BI58" s="36">
        <v>45291</v>
      </c>
      <c r="BJ58" s="36">
        <v>45341</v>
      </c>
      <c r="BK58" s="32" t="s">
        <v>93</v>
      </c>
      <c r="BL58" s="37">
        <v>61000</v>
      </c>
      <c r="BM58" s="37">
        <v>30000</v>
      </c>
      <c r="BN58" s="37">
        <v>31000</v>
      </c>
      <c r="BO58" s="39" t="s">
        <v>931</v>
      </c>
      <c r="BP58" s="39" t="s">
        <v>932</v>
      </c>
      <c r="BQ58" s="37">
        <v>61000</v>
      </c>
    </row>
    <row r="59" spans="1:69" ht="30" customHeight="1" x14ac:dyDescent="0.25">
      <c r="A59" s="30" t="s">
        <v>1066</v>
      </c>
      <c r="B59" s="62">
        <v>568</v>
      </c>
      <c r="C59" s="62">
        <v>0</v>
      </c>
      <c r="D59" s="62">
        <v>0</v>
      </c>
      <c r="E59" s="62">
        <f>51*3</f>
        <v>153</v>
      </c>
      <c r="F59" s="62">
        <v>4</v>
      </c>
      <c r="G59" s="62">
        <v>15</v>
      </c>
      <c r="H59" s="30">
        <f t="shared" si="1"/>
        <v>3.5</v>
      </c>
      <c r="I59" s="31" t="s">
        <v>1065</v>
      </c>
      <c r="J59" s="32" t="s">
        <v>70</v>
      </c>
      <c r="K59" s="32" t="s">
        <v>1067</v>
      </c>
      <c r="L59" s="33">
        <v>917</v>
      </c>
      <c r="M59" s="31" t="s">
        <v>1068</v>
      </c>
      <c r="N59" s="32">
        <v>46850</v>
      </c>
      <c r="O59" s="32">
        <v>41328311</v>
      </c>
      <c r="P59" s="32"/>
      <c r="Q59" s="32">
        <v>0</v>
      </c>
      <c r="R59" s="32">
        <v>0</v>
      </c>
      <c r="S59" s="32" t="s">
        <v>1070</v>
      </c>
      <c r="T59" s="32"/>
      <c r="U59" s="32" t="s">
        <v>1071</v>
      </c>
      <c r="V59" s="32" t="s">
        <v>1072</v>
      </c>
      <c r="W59" s="32" t="s">
        <v>1073</v>
      </c>
      <c r="X59" s="32" t="s">
        <v>1074</v>
      </c>
      <c r="Y59" s="32" t="s">
        <v>199</v>
      </c>
      <c r="Z59" s="32"/>
      <c r="AA59" s="32"/>
      <c r="AB59" s="32"/>
      <c r="AC59" s="32"/>
      <c r="AD59" s="32"/>
      <c r="AE59" s="32"/>
      <c r="AF59" s="32"/>
      <c r="AG59" s="32" t="s">
        <v>1071</v>
      </c>
      <c r="AH59" s="32" t="s">
        <v>1072</v>
      </c>
      <c r="AI59" s="32" t="s">
        <v>1073</v>
      </c>
      <c r="AJ59" s="34">
        <v>724719516</v>
      </c>
      <c r="AK59" s="32" t="s">
        <v>199</v>
      </c>
      <c r="AL59" s="32"/>
      <c r="AM59" s="32"/>
      <c r="AN59" s="32"/>
      <c r="AO59" s="32"/>
      <c r="AP59" s="32" t="s">
        <v>1065</v>
      </c>
      <c r="AQ59" s="32" t="s">
        <v>1075</v>
      </c>
      <c r="AR59" s="31" t="s">
        <v>1076</v>
      </c>
      <c r="AS59" s="32" t="s">
        <v>116</v>
      </c>
      <c r="AT59" s="32" t="s">
        <v>91</v>
      </c>
      <c r="AU59" s="35">
        <v>51</v>
      </c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6">
        <v>44986</v>
      </c>
      <c r="BI59" s="36">
        <v>45291</v>
      </c>
      <c r="BJ59" s="36">
        <v>45341</v>
      </c>
      <c r="BK59" s="32" t="s">
        <v>1068</v>
      </c>
      <c r="BL59" s="37">
        <v>42858</v>
      </c>
      <c r="BM59" s="37">
        <v>30000</v>
      </c>
      <c r="BN59" s="37">
        <v>12858</v>
      </c>
      <c r="BO59" s="39" t="s">
        <v>512</v>
      </c>
      <c r="BP59" s="39">
        <v>30</v>
      </c>
      <c r="BQ59" s="37">
        <v>42858</v>
      </c>
    </row>
    <row r="60" spans="1:69" ht="30" customHeight="1" x14ac:dyDescent="0.25">
      <c r="A60" s="30" t="s">
        <v>950</v>
      </c>
      <c r="B60" s="62">
        <v>569</v>
      </c>
      <c r="C60" s="62">
        <v>7</v>
      </c>
      <c r="D60" s="62">
        <v>0</v>
      </c>
      <c r="E60" s="62">
        <v>1500</v>
      </c>
      <c r="F60" s="62">
        <v>15</v>
      </c>
      <c r="G60" s="62">
        <v>15</v>
      </c>
      <c r="H60" s="30">
        <f t="shared" si="1"/>
        <v>10.4</v>
      </c>
      <c r="I60" s="31" t="s">
        <v>949</v>
      </c>
      <c r="J60" s="32" t="s">
        <v>70</v>
      </c>
      <c r="K60" s="32" t="s">
        <v>951</v>
      </c>
      <c r="L60" s="33">
        <v>387</v>
      </c>
      <c r="M60" s="31" t="s">
        <v>354</v>
      </c>
      <c r="N60" s="32">
        <v>47301</v>
      </c>
      <c r="O60" s="32" t="s">
        <v>952</v>
      </c>
      <c r="P60" s="32"/>
      <c r="Q60" s="32">
        <v>0</v>
      </c>
      <c r="R60" s="32">
        <v>0</v>
      </c>
      <c r="S60" s="32" t="s">
        <v>953</v>
      </c>
      <c r="T60" s="32"/>
      <c r="U60" s="32" t="s">
        <v>285</v>
      </c>
      <c r="V60" s="32" t="s">
        <v>954</v>
      </c>
      <c r="W60" s="32" t="s">
        <v>955</v>
      </c>
      <c r="X60" s="32" t="s">
        <v>956</v>
      </c>
      <c r="Y60" s="32" t="s">
        <v>161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4"/>
      <c r="AK60" s="32"/>
      <c r="AL60" s="32"/>
      <c r="AM60" s="32"/>
      <c r="AN60" s="32"/>
      <c r="AO60" s="32"/>
      <c r="AP60" s="32" t="s">
        <v>949</v>
      </c>
      <c r="AQ60" s="32" t="s">
        <v>957</v>
      </c>
      <c r="AR60" s="31" t="s">
        <v>958</v>
      </c>
      <c r="AS60" s="32" t="s">
        <v>116</v>
      </c>
      <c r="AT60" s="32" t="s">
        <v>91</v>
      </c>
      <c r="AU60" s="35">
        <v>500</v>
      </c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6">
        <v>44927</v>
      </c>
      <c r="BI60" s="36">
        <v>45291</v>
      </c>
      <c r="BJ60" s="36">
        <v>45341</v>
      </c>
      <c r="BK60" s="32" t="s">
        <v>959</v>
      </c>
      <c r="BL60" s="37">
        <v>70000</v>
      </c>
      <c r="BM60" s="37">
        <v>45000</v>
      </c>
      <c r="BN60" s="37">
        <v>25000</v>
      </c>
      <c r="BO60" s="39" t="s">
        <v>960</v>
      </c>
      <c r="BP60" s="39">
        <v>3.57099999999999E+16</v>
      </c>
      <c r="BQ60" s="37">
        <v>70000</v>
      </c>
    </row>
    <row r="61" spans="1:69" ht="30" customHeight="1" x14ac:dyDescent="0.25">
      <c r="A61" s="30" t="s">
        <v>721</v>
      </c>
      <c r="B61" s="62">
        <v>570</v>
      </c>
      <c r="C61" s="62">
        <v>7</v>
      </c>
      <c r="D61" s="62">
        <v>15</v>
      </c>
      <c r="E61" s="62">
        <v>3006</v>
      </c>
      <c r="F61" s="62">
        <v>15</v>
      </c>
      <c r="G61" s="62">
        <v>7</v>
      </c>
      <c r="H61" s="30">
        <f t="shared" si="1"/>
        <v>12.6</v>
      </c>
      <c r="I61" s="31" t="s">
        <v>720</v>
      </c>
      <c r="J61" s="32" t="s">
        <v>70</v>
      </c>
      <c r="K61" s="32" t="s">
        <v>722</v>
      </c>
      <c r="L61" s="33">
        <v>207</v>
      </c>
      <c r="M61" s="31" t="s">
        <v>193</v>
      </c>
      <c r="N61" s="32">
        <v>51101</v>
      </c>
      <c r="O61" s="32" t="s">
        <v>723</v>
      </c>
      <c r="P61" s="32"/>
      <c r="Q61" s="32">
        <v>0</v>
      </c>
      <c r="R61" s="32">
        <v>0</v>
      </c>
      <c r="S61" s="32" t="s">
        <v>724</v>
      </c>
      <c r="T61" s="32" t="s">
        <v>212</v>
      </c>
      <c r="U61" s="32" t="s">
        <v>725</v>
      </c>
      <c r="V61" s="32" t="s">
        <v>726</v>
      </c>
      <c r="W61" s="32" t="s">
        <v>727</v>
      </c>
      <c r="X61" s="32" t="s">
        <v>728</v>
      </c>
      <c r="Y61" s="32" t="s">
        <v>729</v>
      </c>
      <c r="Z61" s="32"/>
      <c r="AA61" s="32"/>
      <c r="AB61" s="32"/>
      <c r="AC61" s="32"/>
      <c r="AD61" s="32"/>
      <c r="AE61" s="32"/>
      <c r="AF61" s="32" t="s">
        <v>102</v>
      </c>
      <c r="AG61" s="32" t="s">
        <v>730</v>
      </c>
      <c r="AH61" s="32" t="s">
        <v>731</v>
      </c>
      <c r="AI61" s="32" t="s">
        <v>732</v>
      </c>
      <c r="AJ61" s="34">
        <v>739550677</v>
      </c>
      <c r="AK61" s="32" t="s">
        <v>243</v>
      </c>
      <c r="AL61" s="32"/>
      <c r="AM61" s="32"/>
      <c r="AN61" s="32"/>
      <c r="AO61" s="32"/>
      <c r="AP61" s="32" t="s">
        <v>720</v>
      </c>
      <c r="AQ61" s="32" t="s">
        <v>733</v>
      </c>
      <c r="AR61" s="31" t="s">
        <v>734</v>
      </c>
      <c r="AS61" s="32" t="s">
        <v>90</v>
      </c>
      <c r="AT61" s="32" t="s">
        <v>580</v>
      </c>
      <c r="AU61" s="35">
        <v>1002</v>
      </c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6">
        <v>44927</v>
      </c>
      <c r="BI61" s="36">
        <v>45291</v>
      </c>
      <c r="BJ61" s="36">
        <v>45341</v>
      </c>
      <c r="BK61" s="32" t="s">
        <v>735</v>
      </c>
      <c r="BL61" s="37">
        <v>656000</v>
      </c>
      <c r="BM61" s="37">
        <v>150000</v>
      </c>
      <c r="BN61" s="37">
        <v>506000</v>
      </c>
      <c r="BO61" s="39" t="s">
        <v>736</v>
      </c>
      <c r="BP61" s="39" t="s">
        <v>737</v>
      </c>
      <c r="BQ61" s="37">
        <v>656000</v>
      </c>
    </row>
    <row r="62" spans="1:69" ht="30" customHeight="1" x14ac:dyDescent="0.25">
      <c r="A62" s="30" t="s">
        <v>404</v>
      </c>
      <c r="B62" s="62">
        <v>571</v>
      </c>
      <c r="C62" s="62">
        <v>0</v>
      </c>
      <c r="D62" s="62">
        <v>15</v>
      </c>
      <c r="E62" s="62">
        <v>165</v>
      </c>
      <c r="F62" s="62">
        <v>4</v>
      </c>
      <c r="G62" s="62">
        <v>7</v>
      </c>
      <c r="H62" s="30">
        <f t="shared" si="1"/>
        <v>5.7</v>
      </c>
      <c r="I62" s="31" t="s">
        <v>403</v>
      </c>
      <c r="J62" s="32" t="s">
        <v>70</v>
      </c>
      <c r="K62" s="32" t="s">
        <v>405</v>
      </c>
      <c r="L62" s="33">
        <v>647</v>
      </c>
      <c r="M62" s="31" t="s">
        <v>406</v>
      </c>
      <c r="N62" s="32">
        <v>46334</v>
      </c>
      <c r="O62" s="32" t="s">
        <v>407</v>
      </c>
      <c r="P62" s="32" t="s">
        <v>408</v>
      </c>
      <c r="Q62" s="32">
        <v>0</v>
      </c>
      <c r="R62" s="32">
        <v>0</v>
      </c>
      <c r="S62" s="32" t="s">
        <v>409</v>
      </c>
      <c r="T62" s="32" t="s">
        <v>102</v>
      </c>
      <c r="U62" s="32" t="s">
        <v>335</v>
      </c>
      <c r="V62" s="32" t="s">
        <v>410</v>
      </c>
      <c r="W62" s="32" t="s">
        <v>411</v>
      </c>
      <c r="X62" s="32" t="s">
        <v>412</v>
      </c>
      <c r="Y62" s="32" t="s">
        <v>161</v>
      </c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4"/>
      <c r="AK62" s="32"/>
      <c r="AL62" s="32"/>
      <c r="AM62" s="32"/>
      <c r="AN62" s="32"/>
      <c r="AO62" s="32"/>
      <c r="AP62" s="32" t="s">
        <v>403</v>
      </c>
      <c r="AQ62" s="32" t="s">
        <v>413</v>
      </c>
      <c r="AR62" s="31" t="s">
        <v>414</v>
      </c>
      <c r="AS62" s="32" t="s">
        <v>90</v>
      </c>
      <c r="AT62" s="32" t="s">
        <v>91</v>
      </c>
      <c r="AU62" s="35">
        <v>55</v>
      </c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6">
        <v>44927</v>
      </c>
      <c r="BI62" s="36">
        <v>45291</v>
      </c>
      <c r="BJ62" s="36">
        <v>45341</v>
      </c>
      <c r="BK62" s="32" t="s">
        <v>406</v>
      </c>
      <c r="BL62" s="37">
        <v>101000</v>
      </c>
      <c r="BM62" s="37">
        <v>30000</v>
      </c>
      <c r="BN62" s="37">
        <v>71000</v>
      </c>
      <c r="BO62" s="39" t="s">
        <v>416</v>
      </c>
      <c r="BP62" s="39" t="s">
        <v>417</v>
      </c>
      <c r="BQ62" s="37">
        <v>101000</v>
      </c>
    </row>
    <row r="63" spans="1:69" ht="30" customHeight="1" x14ac:dyDescent="0.25">
      <c r="A63" s="30" t="s">
        <v>1561</v>
      </c>
      <c r="B63" s="62">
        <v>572</v>
      </c>
      <c r="C63" s="62">
        <v>15</v>
      </c>
      <c r="D63" s="62">
        <v>0</v>
      </c>
      <c r="E63" s="62">
        <v>144</v>
      </c>
      <c r="F63" s="62">
        <v>3</v>
      </c>
      <c r="G63" s="62">
        <v>7</v>
      </c>
      <c r="H63" s="30">
        <f t="shared" si="1"/>
        <v>5.2</v>
      </c>
      <c r="I63" s="31" t="s">
        <v>126</v>
      </c>
      <c r="J63" s="32" t="s">
        <v>70</v>
      </c>
      <c r="K63" s="32" t="s">
        <v>128</v>
      </c>
      <c r="L63" s="33">
        <v>3</v>
      </c>
      <c r="M63" s="31" t="s">
        <v>129</v>
      </c>
      <c r="N63" s="32">
        <v>47201</v>
      </c>
      <c r="O63" s="32" t="s">
        <v>130</v>
      </c>
      <c r="P63" s="32" t="s">
        <v>131</v>
      </c>
      <c r="Q63" s="32">
        <v>0</v>
      </c>
      <c r="R63" s="32">
        <v>0</v>
      </c>
      <c r="S63" s="32" t="s">
        <v>132</v>
      </c>
      <c r="T63" s="32" t="s">
        <v>133</v>
      </c>
      <c r="U63" s="32" t="s">
        <v>134</v>
      </c>
      <c r="V63" s="32" t="s">
        <v>135</v>
      </c>
      <c r="W63" s="32" t="s">
        <v>136</v>
      </c>
      <c r="X63" s="32" t="s">
        <v>137</v>
      </c>
      <c r="Y63" s="32" t="s">
        <v>138</v>
      </c>
      <c r="Z63" s="32"/>
      <c r="AA63" s="32" t="s">
        <v>139</v>
      </c>
      <c r="AB63" s="32" t="s">
        <v>140</v>
      </c>
      <c r="AC63" s="32" t="s">
        <v>141</v>
      </c>
      <c r="AD63" s="32" t="s">
        <v>142</v>
      </c>
      <c r="AE63" s="32" t="s">
        <v>143</v>
      </c>
      <c r="AF63" s="32"/>
      <c r="AG63" s="32"/>
      <c r="AH63" s="32"/>
      <c r="AI63" s="32"/>
      <c r="AJ63" s="34"/>
      <c r="AK63" s="32"/>
      <c r="AL63" s="32" t="s">
        <v>144</v>
      </c>
      <c r="AM63" s="32">
        <v>363</v>
      </c>
      <c r="AN63" s="32" t="s">
        <v>129</v>
      </c>
      <c r="AO63" s="32">
        <v>47201</v>
      </c>
      <c r="AP63" s="32" t="s">
        <v>126</v>
      </c>
      <c r="AQ63" s="32" t="s">
        <v>145</v>
      </c>
      <c r="AR63" s="31" t="s">
        <v>146</v>
      </c>
      <c r="AS63" s="32" t="s">
        <v>90</v>
      </c>
      <c r="AT63" s="32" t="s">
        <v>91</v>
      </c>
      <c r="AU63" s="35">
        <v>48</v>
      </c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6">
        <v>45082</v>
      </c>
      <c r="BI63" s="36">
        <v>45086</v>
      </c>
      <c r="BJ63" s="36">
        <v>45136</v>
      </c>
      <c r="BK63" s="32" t="s">
        <v>129</v>
      </c>
      <c r="BL63" s="37">
        <v>58800</v>
      </c>
      <c r="BM63" s="37">
        <v>33000</v>
      </c>
      <c r="BN63" s="37">
        <v>25800</v>
      </c>
      <c r="BO63" s="39" t="s">
        <v>147</v>
      </c>
      <c r="BP63" s="39" t="s">
        <v>148</v>
      </c>
      <c r="BQ63" s="37">
        <v>58800</v>
      </c>
    </row>
    <row r="64" spans="1:69" ht="30" customHeight="1" x14ac:dyDescent="0.25">
      <c r="A64" s="30" t="s">
        <v>676</v>
      </c>
      <c r="B64" s="62">
        <v>576</v>
      </c>
      <c r="C64" s="62">
        <v>7</v>
      </c>
      <c r="D64" s="62">
        <v>7</v>
      </c>
      <c r="E64" s="62">
        <v>40</v>
      </c>
      <c r="F64" s="62">
        <v>1</v>
      </c>
      <c r="G64" s="62">
        <v>15</v>
      </c>
      <c r="H64" s="30">
        <f t="shared" si="1"/>
        <v>4.8000000000000007</v>
      </c>
      <c r="I64" s="31" t="s">
        <v>675</v>
      </c>
      <c r="J64" s="32" t="s">
        <v>70</v>
      </c>
      <c r="K64" s="32" t="s">
        <v>677</v>
      </c>
      <c r="L64" s="33">
        <v>211</v>
      </c>
      <c r="M64" s="31" t="s">
        <v>677</v>
      </c>
      <c r="N64" s="32">
        <v>51301</v>
      </c>
      <c r="O64" s="32" t="s">
        <v>678</v>
      </c>
      <c r="P64" s="32"/>
      <c r="Q64" s="32">
        <v>0</v>
      </c>
      <c r="R64" s="32">
        <v>0</v>
      </c>
      <c r="S64" s="32" t="s">
        <v>679</v>
      </c>
      <c r="T64" s="32"/>
      <c r="U64" s="32" t="s">
        <v>426</v>
      </c>
      <c r="V64" s="32" t="s">
        <v>680</v>
      </c>
      <c r="W64" s="32" t="s">
        <v>681</v>
      </c>
      <c r="X64" s="32" t="s">
        <v>682</v>
      </c>
      <c r="Y64" s="32" t="s">
        <v>161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4"/>
      <c r="AK64" s="32"/>
      <c r="AL64" s="32"/>
      <c r="AM64" s="32">
        <v>164</v>
      </c>
      <c r="AN64" s="32" t="s">
        <v>677</v>
      </c>
      <c r="AO64" s="32">
        <v>51301</v>
      </c>
      <c r="AP64" s="32" t="s">
        <v>675</v>
      </c>
      <c r="AQ64" s="32" t="s">
        <v>683</v>
      </c>
      <c r="AR64" s="31" t="s">
        <v>684</v>
      </c>
      <c r="AS64" s="32" t="s">
        <v>116</v>
      </c>
      <c r="AT64" s="32" t="s">
        <v>91</v>
      </c>
      <c r="AU64" s="35">
        <v>40</v>
      </c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6">
        <v>44927</v>
      </c>
      <c r="BI64" s="36">
        <v>45291</v>
      </c>
      <c r="BJ64" s="36">
        <v>45341</v>
      </c>
      <c r="BK64" s="32" t="s">
        <v>677</v>
      </c>
      <c r="BL64" s="37">
        <v>65000</v>
      </c>
      <c r="BM64" s="37">
        <v>30000</v>
      </c>
      <c r="BN64" s="37">
        <v>35000</v>
      </c>
      <c r="BO64" s="39" t="s">
        <v>685</v>
      </c>
      <c r="BP64" s="39" t="s">
        <v>686</v>
      </c>
      <c r="BQ64" s="37">
        <v>65000</v>
      </c>
    </row>
    <row r="65" spans="1:69" ht="30" customHeight="1" x14ac:dyDescent="0.25">
      <c r="A65" s="30" t="s">
        <v>1242</v>
      </c>
      <c r="B65" s="62">
        <v>573</v>
      </c>
      <c r="C65" s="62">
        <v>15</v>
      </c>
      <c r="D65" s="62">
        <v>7</v>
      </c>
      <c r="E65" s="62">
        <f>255*4</f>
        <v>1020</v>
      </c>
      <c r="F65" s="62">
        <v>15</v>
      </c>
      <c r="G65" s="62">
        <v>15</v>
      </c>
      <c r="H65" s="30">
        <f t="shared" si="1"/>
        <v>13.4</v>
      </c>
      <c r="I65" s="31" t="s">
        <v>1241</v>
      </c>
      <c r="J65" s="32" t="s">
        <v>70</v>
      </c>
      <c r="K65" s="32" t="s">
        <v>1243</v>
      </c>
      <c r="L65" s="33">
        <v>184</v>
      </c>
      <c r="M65" s="31" t="s">
        <v>1243</v>
      </c>
      <c r="N65" s="32">
        <v>46401</v>
      </c>
      <c r="O65" s="32" t="s">
        <v>1244</v>
      </c>
      <c r="P65" s="32"/>
      <c r="Q65" s="32">
        <v>0</v>
      </c>
      <c r="R65" s="32">
        <v>0</v>
      </c>
      <c r="S65" s="32" t="s">
        <v>1245</v>
      </c>
      <c r="T65" s="32"/>
      <c r="U65" s="32" t="s">
        <v>1145</v>
      </c>
      <c r="V65" s="32" t="s">
        <v>1246</v>
      </c>
      <c r="W65" s="32" t="s">
        <v>1247</v>
      </c>
      <c r="X65" s="32" t="s">
        <v>1248</v>
      </c>
      <c r="Y65" s="32" t="s">
        <v>161</v>
      </c>
      <c r="Z65" s="32"/>
      <c r="AA65" s="32"/>
      <c r="AB65" s="32"/>
      <c r="AC65" s="32"/>
      <c r="AD65" s="32"/>
      <c r="AE65" s="32"/>
      <c r="AF65" s="32"/>
      <c r="AG65" s="32" t="s">
        <v>1145</v>
      </c>
      <c r="AH65" s="32" t="s">
        <v>1246</v>
      </c>
      <c r="AI65" s="32" t="s">
        <v>1247</v>
      </c>
      <c r="AJ65" s="34">
        <v>723231909</v>
      </c>
      <c r="AK65" s="32" t="s">
        <v>161</v>
      </c>
      <c r="AL65" s="32" t="s">
        <v>1249</v>
      </c>
      <c r="AM65" s="32">
        <v>71</v>
      </c>
      <c r="AN65" s="32" t="s">
        <v>1243</v>
      </c>
      <c r="AO65" s="32">
        <v>46401</v>
      </c>
      <c r="AP65" s="32" t="s">
        <v>1241</v>
      </c>
      <c r="AQ65" s="32" t="s">
        <v>1250</v>
      </c>
      <c r="AR65" s="31" t="s">
        <v>1251</v>
      </c>
      <c r="AS65" s="32" t="s">
        <v>116</v>
      </c>
      <c r="AT65" s="32" t="s">
        <v>91</v>
      </c>
      <c r="AU65" s="35">
        <v>255</v>
      </c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6">
        <v>44927</v>
      </c>
      <c r="BI65" s="36">
        <v>45291</v>
      </c>
      <c r="BJ65" s="36">
        <v>45341</v>
      </c>
      <c r="BK65" s="32" t="s">
        <v>1243</v>
      </c>
      <c r="BL65" s="37">
        <v>61000</v>
      </c>
      <c r="BM65" s="37">
        <v>30000</v>
      </c>
      <c r="BN65" s="37">
        <v>31000</v>
      </c>
      <c r="BO65" s="39" t="s">
        <v>931</v>
      </c>
      <c r="BP65" s="39" t="s">
        <v>932</v>
      </c>
      <c r="BQ65" s="37">
        <v>61000</v>
      </c>
    </row>
    <row r="66" spans="1:69" ht="30" customHeight="1" x14ac:dyDescent="0.25">
      <c r="A66" s="30" t="s">
        <v>796</v>
      </c>
      <c r="B66" s="62">
        <v>574</v>
      </c>
      <c r="C66" s="62">
        <v>7</v>
      </c>
      <c r="D66" s="62">
        <v>0</v>
      </c>
      <c r="E66" s="62">
        <v>320</v>
      </c>
      <c r="F66" s="62">
        <v>7</v>
      </c>
      <c r="G66" s="62">
        <v>15</v>
      </c>
      <c r="H66" s="30">
        <f t="shared" ref="H66:H72" si="2">(C66*0.2)+(D66*0.2)+(F66*0.5)+(G66*0.1)</f>
        <v>6.4</v>
      </c>
      <c r="I66" s="31" t="s">
        <v>795</v>
      </c>
      <c r="J66" s="32" t="s">
        <v>70</v>
      </c>
      <c r="K66" s="32" t="s">
        <v>797</v>
      </c>
      <c r="L66" s="33">
        <v>84</v>
      </c>
      <c r="M66" s="31" t="s">
        <v>797</v>
      </c>
      <c r="N66" s="32">
        <v>50713</v>
      </c>
      <c r="O66" s="32" t="s">
        <v>798</v>
      </c>
      <c r="P66" s="32" t="s">
        <v>799</v>
      </c>
      <c r="Q66" s="32">
        <v>0</v>
      </c>
      <c r="R66" s="32">
        <v>0</v>
      </c>
      <c r="S66" s="32" t="s">
        <v>800</v>
      </c>
      <c r="T66" s="32"/>
      <c r="U66" s="32" t="s">
        <v>801</v>
      </c>
      <c r="V66" s="32" t="s">
        <v>802</v>
      </c>
      <c r="W66" s="32" t="s">
        <v>803</v>
      </c>
      <c r="X66" s="32" t="s">
        <v>804</v>
      </c>
      <c r="Y66" s="32" t="s">
        <v>805</v>
      </c>
      <c r="Z66" s="32"/>
      <c r="AA66" s="32"/>
      <c r="AB66" s="32"/>
      <c r="AC66" s="32"/>
      <c r="AD66" s="32"/>
      <c r="AE66" s="32"/>
      <c r="AF66" s="32"/>
      <c r="AG66" s="32" t="s">
        <v>806</v>
      </c>
      <c r="AH66" s="32" t="s">
        <v>807</v>
      </c>
      <c r="AI66" s="32" t="s">
        <v>808</v>
      </c>
      <c r="AJ66" s="34">
        <v>602484004</v>
      </c>
      <c r="AK66" s="32"/>
      <c r="AL66" s="32"/>
      <c r="AM66" s="32"/>
      <c r="AN66" s="32"/>
      <c r="AO66" s="32"/>
      <c r="AP66" s="32" t="s">
        <v>795</v>
      </c>
      <c r="AQ66" s="32" t="s">
        <v>809</v>
      </c>
      <c r="AR66" s="31" t="s">
        <v>810</v>
      </c>
      <c r="AS66" s="32" t="s">
        <v>90</v>
      </c>
      <c r="AT66" s="32" t="s">
        <v>91</v>
      </c>
      <c r="AU66" s="35">
        <v>80</v>
      </c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6">
        <v>44927</v>
      </c>
      <c r="BI66" s="36">
        <v>45291</v>
      </c>
      <c r="BJ66" s="36">
        <v>45341</v>
      </c>
      <c r="BK66" s="32" t="s">
        <v>797</v>
      </c>
      <c r="BL66" s="37">
        <v>42859</v>
      </c>
      <c r="BM66" s="37">
        <v>30000</v>
      </c>
      <c r="BN66" s="37">
        <v>12859</v>
      </c>
      <c r="BO66" s="39" t="s">
        <v>512</v>
      </c>
      <c r="BP66" s="39">
        <v>30</v>
      </c>
      <c r="BQ66" s="37">
        <v>42859</v>
      </c>
    </row>
    <row r="67" spans="1:69" ht="30" customHeight="1" x14ac:dyDescent="0.25">
      <c r="A67" s="30" t="s">
        <v>1455</v>
      </c>
      <c r="B67" s="62">
        <v>575</v>
      </c>
      <c r="C67" s="62">
        <v>0</v>
      </c>
      <c r="D67" s="62">
        <v>0</v>
      </c>
      <c r="E67" s="62">
        <f>450*4</f>
        <v>1800</v>
      </c>
      <c r="F67" s="62">
        <v>15</v>
      </c>
      <c r="G67" s="62">
        <v>15</v>
      </c>
      <c r="H67" s="30">
        <f t="shared" si="2"/>
        <v>9</v>
      </c>
      <c r="I67" s="31" t="s">
        <v>1454</v>
      </c>
      <c r="J67" s="32" t="s">
        <v>70</v>
      </c>
      <c r="K67" s="32" t="s">
        <v>1456</v>
      </c>
      <c r="L67" s="33">
        <v>102</v>
      </c>
      <c r="M67" s="31" t="s">
        <v>1456</v>
      </c>
      <c r="N67" s="32">
        <v>46822</v>
      </c>
      <c r="O67" s="32">
        <v>43257402</v>
      </c>
      <c r="P67" s="32"/>
      <c r="Q67" s="32">
        <v>0</v>
      </c>
      <c r="R67" s="32">
        <v>0</v>
      </c>
      <c r="S67" s="32" t="s">
        <v>1458</v>
      </c>
      <c r="T67" s="32"/>
      <c r="U67" s="32" t="s">
        <v>1177</v>
      </c>
      <c r="V67" s="32" t="s">
        <v>1459</v>
      </c>
      <c r="W67" s="32" t="s">
        <v>1460</v>
      </c>
      <c r="X67" s="32" t="s">
        <v>1461</v>
      </c>
      <c r="Y67" s="32" t="s">
        <v>199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4"/>
      <c r="AK67" s="32"/>
      <c r="AL67" s="32"/>
      <c r="AM67" s="32"/>
      <c r="AN67" s="32"/>
      <c r="AO67" s="32"/>
      <c r="AP67" s="32" t="s">
        <v>1454</v>
      </c>
      <c r="AQ67" s="32" t="s">
        <v>1462</v>
      </c>
      <c r="AR67" s="31" t="s">
        <v>1463</v>
      </c>
      <c r="AS67" s="32" t="s">
        <v>116</v>
      </c>
      <c r="AT67" s="32" t="s">
        <v>91</v>
      </c>
      <c r="AU67" s="35">
        <v>450</v>
      </c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6">
        <v>44927</v>
      </c>
      <c r="BI67" s="36">
        <v>45291</v>
      </c>
      <c r="BJ67" s="36">
        <v>45341</v>
      </c>
      <c r="BK67" s="32" t="s">
        <v>1456</v>
      </c>
      <c r="BL67" s="37">
        <v>145000</v>
      </c>
      <c r="BM67" s="37">
        <v>100000</v>
      </c>
      <c r="BN67" s="37">
        <v>45000</v>
      </c>
      <c r="BO67" s="39" t="s">
        <v>1464</v>
      </c>
      <c r="BP67" s="39">
        <v>45016</v>
      </c>
      <c r="BQ67" s="37">
        <v>145000</v>
      </c>
    </row>
    <row r="68" spans="1:69" ht="30" customHeight="1" x14ac:dyDescent="0.25">
      <c r="A68" s="30" t="s">
        <v>859</v>
      </c>
      <c r="B68" s="62">
        <v>577</v>
      </c>
      <c r="C68" s="62">
        <v>0</v>
      </c>
      <c r="D68" s="62">
        <v>7</v>
      </c>
      <c r="E68" s="62">
        <f>400*3</f>
        <v>1200</v>
      </c>
      <c r="F68" s="62">
        <v>15</v>
      </c>
      <c r="G68" s="62">
        <v>15</v>
      </c>
      <c r="H68" s="30">
        <f t="shared" si="2"/>
        <v>10.4</v>
      </c>
      <c r="I68" s="31" t="s">
        <v>858</v>
      </c>
      <c r="J68" s="32" t="s">
        <v>70</v>
      </c>
      <c r="K68" s="32" t="s">
        <v>860</v>
      </c>
      <c r="L68" s="33" t="s">
        <v>861</v>
      </c>
      <c r="M68" s="31" t="s">
        <v>209</v>
      </c>
      <c r="N68" s="32">
        <v>46601</v>
      </c>
      <c r="O68" s="32" t="s">
        <v>862</v>
      </c>
      <c r="P68" s="32" t="s">
        <v>863</v>
      </c>
      <c r="Q68" s="32">
        <v>0</v>
      </c>
      <c r="R68" s="32">
        <v>0</v>
      </c>
      <c r="S68" s="32" t="s">
        <v>864</v>
      </c>
      <c r="T68" s="32" t="s">
        <v>133</v>
      </c>
      <c r="U68" s="32" t="s">
        <v>608</v>
      </c>
      <c r="V68" s="32" t="s">
        <v>865</v>
      </c>
      <c r="W68" s="32" t="s">
        <v>866</v>
      </c>
      <c r="X68" s="32" t="s">
        <v>867</v>
      </c>
      <c r="Y68" s="32" t="s">
        <v>868</v>
      </c>
      <c r="Z68" s="32"/>
      <c r="AA68" s="32"/>
      <c r="AB68" s="32"/>
      <c r="AC68" s="32"/>
      <c r="AD68" s="32"/>
      <c r="AE68" s="32"/>
      <c r="AF68" s="32" t="s">
        <v>133</v>
      </c>
      <c r="AG68" s="32" t="s">
        <v>665</v>
      </c>
      <c r="AH68" s="32" t="s">
        <v>869</v>
      </c>
      <c r="AI68" s="32" t="s">
        <v>870</v>
      </c>
      <c r="AJ68" s="34">
        <v>723013421</v>
      </c>
      <c r="AK68" s="32" t="s">
        <v>871</v>
      </c>
      <c r="AL68" s="32"/>
      <c r="AM68" s="32"/>
      <c r="AN68" s="32"/>
      <c r="AO68" s="32"/>
      <c r="AP68" s="32" t="s">
        <v>858</v>
      </c>
      <c r="AQ68" s="32" t="s">
        <v>872</v>
      </c>
      <c r="AR68" s="31" t="s">
        <v>873</v>
      </c>
      <c r="AS68" s="32" t="s">
        <v>90</v>
      </c>
      <c r="AT68" s="32" t="s">
        <v>91</v>
      </c>
      <c r="AU68" s="35">
        <v>400</v>
      </c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6">
        <v>44927</v>
      </c>
      <c r="BI68" s="36">
        <v>45291</v>
      </c>
      <c r="BJ68" s="36">
        <v>45341</v>
      </c>
      <c r="BK68" s="32" t="s">
        <v>209</v>
      </c>
      <c r="BL68" s="37">
        <v>60000</v>
      </c>
      <c r="BM68" s="37">
        <v>30000</v>
      </c>
      <c r="BN68" s="37">
        <v>30000</v>
      </c>
      <c r="BO68" s="39" t="s">
        <v>171</v>
      </c>
      <c r="BP68" s="39">
        <v>50</v>
      </c>
      <c r="BQ68" s="37">
        <v>60000</v>
      </c>
    </row>
    <row r="69" spans="1:69" ht="30" customHeight="1" x14ac:dyDescent="0.25">
      <c r="A69" s="30" t="s">
        <v>1508</v>
      </c>
      <c r="B69" s="62">
        <v>578</v>
      </c>
      <c r="C69" s="62">
        <v>7</v>
      </c>
      <c r="D69" s="62">
        <v>7</v>
      </c>
      <c r="E69" s="62">
        <f>120*4</f>
        <v>480</v>
      </c>
      <c r="F69" s="62">
        <v>9</v>
      </c>
      <c r="G69" s="62">
        <v>15</v>
      </c>
      <c r="H69" s="30">
        <f t="shared" si="2"/>
        <v>8.8000000000000007</v>
      </c>
      <c r="I69" s="31" t="s">
        <v>1507</v>
      </c>
      <c r="J69" s="32" t="s">
        <v>70</v>
      </c>
      <c r="K69" s="32" t="s">
        <v>1509</v>
      </c>
      <c r="L69" s="33">
        <v>550</v>
      </c>
      <c r="M69" s="31" t="s">
        <v>1509</v>
      </c>
      <c r="N69" s="32">
        <v>46845</v>
      </c>
      <c r="O69" s="32" t="s">
        <v>1510</v>
      </c>
      <c r="P69" s="32" t="s">
        <v>1511</v>
      </c>
      <c r="Q69" s="32">
        <v>0</v>
      </c>
      <c r="R69" s="32">
        <v>0</v>
      </c>
      <c r="S69" s="32" t="s">
        <v>1512</v>
      </c>
      <c r="T69" s="32"/>
      <c r="U69" s="32" t="s">
        <v>454</v>
      </c>
      <c r="V69" s="32" t="s">
        <v>1513</v>
      </c>
      <c r="W69" s="32" t="s">
        <v>1514</v>
      </c>
      <c r="X69" s="32" t="s">
        <v>1515</v>
      </c>
      <c r="Y69" s="32" t="s">
        <v>161</v>
      </c>
      <c r="Z69" s="32"/>
      <c r="AA69" s="32" t="s">
        <v>1145</v>
      </c>
      <c r="AB69" s="32" t="s">
        <v>1516</v>
      </c>
      <c r="AC69" s="32" t="s">
        <v>1517</v>
      </c>
      <c r="AD69" s="32" t="s">
        <v>1518</v>
      </c>
      <c r="AE69" s="32" t="s">
        <v>1519</v>
      </c>
      <c r="AF69" s="32"/>
      <c r="AG69" s="32" t="s">
        <v>1145</v>
      </c>
      <c r="AH69" s="32" t="s">
        <v>1516</v>
      </c>
      <c r="AI69" s="32" t="s">
        <v>1517</v>
      </c>
      <c r="AJ69" s="34">
        <v>739547328</v>
      </c>
      <c r="AK69" s="32" t="s">
        <v>1519</v>
      </c>
      <c r="AL69" s="32"/>
      <c r="AM69" s="32"/>
      <c r="AN69" s="32"/>
      <c r="AO69" s="32"/>
      <c r="AP69" s="32" t="s">
        <v>1507</v>
      </c>
      <c r="AQ69" s="32" t="s">
        <v>1520</v>
      </c>
      <c r="AR69" s="31" t="s">
        <v>1521</v>
      </c>
      <c r="AS69" s="32" t="s">
        <v>90</v>
      </c>
      <c r="AT69" s="32" t="s">
        <v>91</v>
      </c>
      <c r="AU69" s="35">
        <v>120</v>
      </c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6">
        <v>44927</v>
      </c>
      <c r="BI69" s="36">
        <v>45291</v>
      </c>
      <c r="BJ69" s="36">
        <v>45341</v>
      </c>
      <c r="BK69" s="32" t="s">
        <v>1509</v>
      </c>
      <c r="BL69" s="37">
        <v>110000</v>
      </c>
      <c r="BM69" s="37">
        <v>50000</v>
      </c>
      <c r="BN69" s="37">
        <v>60000</v>
      </c>
      <c r="BO69" s="39" t="s">
        <v>1522</v>
      </c>
      <c r="BP69" s="39" t="s">
        <v>1523</v>
      </c>
      <c r="BQ69" s="37">
        <v>110000</v>
      </c>
    </row>
    <row r="70" spans="1:69" ht="30" customHeight="1" x14ac:dyDescent="0.25">
      <c r="A70" s="30" t="s">
        <v>435</v>
      </c>
      <c r="B70" s="62">
        <v>579</v>
      </c>
      <c r="C70" s="62">
        <v>0</v>
      </c>
      <c r="D70" s="62">
        <v>15</v>
      </c>
      <c r="E70" s="62">
        <v>153</v>
      </c>
      <c r="F70" s="62">
        <v>4</v>
      </c>
      <c r="G70" s="62">
        <v>15</v>
      </c>
      <c r="H70" s="30">
        <f t="shared" si="2"/>
        <v>6.5</v>
      </c>
      <c r="I70" s="31" t="s">
        <v>434</v>
      </c>
      <c r="J70" s="32" t="s">
        <v>70</v>
      </c>
      <c r="K70" s="32" t="s">
        <v>436</v>
      </c>
      <c r="L70" s="33" t="s">
        <v>437</v>
      </c>
      <c r="M70" s="31" t="s">
        <v>93</v>
      </c>
      <c r="N70" s="32">
        <v>46006</v>
      </c>
      <c r="O70" s="32" t="s">
        <v>438</v>
      </c>
      <c r="P70" s="32"/>
      <c r="Q70" s="32">
        <v>0</v>
      </c>
      <c r="R70" s="32">
        <v>0</v>
      </c>
      <c r="S70" s="32" t="s">
        <v>439</v>
      </c>
      <c r="T70" s="32"/>
      <c r="U70" s="32" t="s">
        <v>440</v>
      </c>
      <c r="V70" s="32" t="s">
        <v>441</v>
      </c>
      <c r="W70" s="32" t="s">
        <v>442</v>
      </c>
      <c r="X70" s="32" t="s">
        <v>443</v>
      </c>
      <c r="Y70" s="32" t="s">
        <v>161</v>
      </c>
      <c r="Z70" s="32"/>
      <c r="AA70" s="32"/>
      <c r="AB70" s="32"/>
      <c r="AC70" s="32"/>
      <c r="AD70" s="32"/>
      <c r="AE70" s="32"/>
      <c r="AF70" s="32" t="s">
        <v>133</v>
      </c>
      <c r="AG70" s="32" t="s">
        <v>78</v>
      </c>
      <c r="AH70" s="32" t="s">
        <v>444</v>
      </c>
      <c r="AI70" s="32" t="s">
        <v>442</v>
      </c>
      <c r="AJ70" s="34">
        <v>724953482</v>
      </c>
      <c r="AK70" s="32" t="s">
        <v>165</v>
      </c>
      <c r="AL70" s="32"/>
      <c r="AM70" s="32"/>
      <c r="AN70" s="32"/>
      <c r="AO70" s="32"/>
      <c r="AP70" s="32" t="s">
        <v>434</v>
      </c>
      <c r="AQ70" s="32" t="s">
        <v>445</v>
      </c>
      <c r="AR70" s="31" t="s">
        <v>446</v>
      </c>
      <c r="AS70" s="32" t="s">
        <v>90</v>
      </c>
      <c r="AT70" s="32" t="s">
        <v>91</v>
      </c>
      <c r="AU70" s="35">
        <v>51</v>
      </c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6">
        <v>45017</v>
      </c>
      <c r="BI70" s="36">
        <v>45107</v>
      </c>
      <c r="BJ70" s="36">
        <v>45157</v>
      </c>
      <c r="BK70" s="32" t="s">
        <v>93</v>
      </c>
      <c r="BL70" s="37">
        <v>100000</v>
      </c>
      <c r="BM70" s="37">
        <v>30000</v>
      </c>
      <c r="BN70" s="37">
        <v>70000</v>
      </c>
      <c r="BO70" s="39" t="s">
        <v>355</v>
      </c>
      <c r="BP70" s="39">
        <v>70</v>
      </c>
      <c r="BQ70" s="37">
        <v>100000</v>
      </c>
    </row>
    <row r="71" spans="1:69" ht="30" customHeight="1" x14ac:dyDescent="0.25">
      <c r="A71" s="30" t="s">
        <v>465</v>
      </c>
      <c r="B71" s="62">
        <v>580</v>
      </c>
      <c r="C71" s="62">
        <v>7</v>
      </c>
      <c r="D71" s="62">
        <v>7</v>
      </c>
      <c r="E71" s="62">
        <v>450</v>
      </c>
      <c r="F71" s="62">
        <v>9</v>
      </c>
      <c r="G71" s="62">
        <v>7</v>
      </c>
      <c r="H71" s="30">
        <f t="shared" si="2"/>
        <v>8</v>
      </c>
      <c r="I71" s="31" t="s">
        <v>464</v>
      </c>
      <c r="J71" s="32" t="s">
        <v>70</v>
      </c>
      <c r="K71" s="32" t="s">
        <v>466</v>
      </c>
      <c r="L71" s="33">
        <v>145</v>
      </c>
      <c r="M71" s="31" t="s">
        <v>466</v>
      </c>
      <c r="N71" s="32">
        <v>47155</v>
      </c>
      <c r="O71" s="32" t="s">
        <v>467</v>
      </c>
      <c r="P71" s="32"/>
      <c r="Q71" s="32">
        <v>0</v>
      </c>
      <c r="R71" s="32">
        <v>0</v>
      </c>
      <c r="S71" s="32" t="s">
        <v>468</v>
      </c>
      <c r="T71" s="32"/>
      <c r="U71" s="32" t="s">
        <v>469</v>
      </c>
      <c r="V71" s="32" t="s">
        <v>470</v>
      </c>
      <c r="W71" s="32" t="s">
        <v>471</v>
      </c>
      <c r="X71" s="32" t="s">
        <v>472</v>
      </c>
      <c r="Y71" s="32" t="s">
        <v>199</v>
      </c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4"/>
      <c r="AK71" s="32"/>
      <c r="AL71" s="32" t="s">
        <v>473</v>
      </c>
      <c r="AM71" s="32">
        <v>186</v>
      </c>
      <c r="AN71" s="32" t="s">
        <v>354</v>
      </c>
      <c r="AO71" s="32">
        <v>47301</v>
      </c>
      <c r="AP71" s="32" t="s">
        <v>464</v>
      </c>
      <c r="AQ71" s="32" t="s">
        <v>474</v>
      </c>
      <c r="AR71" s="31" t="s">
        <v>475</v>
      </c>
      <c r="AS71" s="32" t="s">
        <v>90</v>
      </c>
      <c r="AT71" s="32" t="s">
        <v>91</v>
      </c>
      <c r="AU71" s="35">
        <v>150</v>
      </c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6">
        <v>45017</v>
      </c>
      <c r="BI71" s="36">
        <v>45168</v>
      </c>
      <c r="BJ71" s="36">
        <v>45218</v>
      </c>
      <c r="BK71" s="32" t="s">
        <v>466</v>
      </c>
      <c r="BL71" s="37">
        <v>180000</v>
      </c>
      <c r="BM71" s="37">
        <v>90000</v>
      </c>
      <c r="BN71" s="37">
        <v>90000</v>
      </c>
      <c r="BO71" s="39" t="s">
        <v>171</v>
      </c>
      <c r="BP71" s="39">
        <v>50</v>
      </c>
      <c r="BQ71" s="37">
        <v>180000</v>
      </c>
    </row>
    <row r="72" spans="1:69" ht="30" customHeight="1" x14ac:dyDescent="0.25">
      <c r="A72" s="30" t="s">
        <v>1337</v>
      </c>
      <c r="B72" s="62">
        <v>581</v>
      </c>
      <c r="C72" s="62">
        <v>0</v>
      </c>
      <c r="D72" s="62">
        <v>15</v>
      </c>
      <c r="E72" s="62">
        <f>150*4</f>
        <v>600</v>
      </c>
      <c r="F72" s="62">
        <v>10</v>
      </c>
      <c r="G72" s="62">
        <v>7</v>
      </c>
      <c r="H72" s="30">
        <f t="shared" si="2"/>
        <v>8.6999999999999993</v>
      </c>
      <c r="I72" s="31" t="s">
        <v>1336</v>
      </c>
      <c r="J72" s="32" t="s">
        <v>70</v>
      </c>
      <c r="K72" s="32" t="s">
        <v>1338</v>
      </c>
      <c r="L72" s="33">
        <v>892</v>
      </c>
      <c r="M72" s="31" t="s">
        <v>1339</v>
      </c>
      <c r="N72" s="32">
        <v>46015</v>
      </c>
      <c r="O72" s="32" t="s">
        <v>1340</v>
      </c>
      <c r="P72" s="32" t="s">
        <v>1341</v>
      </c>
      <c r="Q72" s="32">
        <v>0</v>
      </c>
      <c r="R72" s="32">
        <v>0</v>
      </c>
      <c r="S72" s="32" t="s">
        <v>1342</v>
      </c>
      <c r="T72" s="32" t="s">
        <v>260</v>
      </c>
      <c r="U72" s="32" t="s">
        <v>590</v>
      </c>
      <c r="V72" s="32" t="s">
        <v>1343</v>
      </c>
      <c r="W72" s="32" t="s">
        <v>1344</v>
      </c>
      <c r="X72" s="32" t="s">
        <v>1345</v>
      </c>
      <c r="Y72" s="32" t="s">
        <v>161</v>
      </c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4"/>
      <c r="AK72" s="32"/>
      <c r="AL72" s="32"/>
      <c r="AM72" s="32"/>
      <c r="AN72" s="32"/>
      <c r="AO72" s="32"/>
      <c r="AP72" s="32" t="s">
        <v>1336</v>
      </c>
      <c r="AQ72" s="32" t="s">
        <v>1346</v>
      </c>
      <c r="AR72" s="31" t="s">
        <v>1347</v>
      </c>
      <c r="AS72" s="32" t="s">
        <v>90</v>
      </c>
      <c r="AT72" s="32" t="s">
        <v>91</v>
      </c>
      <c r="AU72" s="35">
        <v>150</v>
      </c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6">
        <v>44927</v>
      </c>
      <c r="BI72" s="36">
        <v>45291</v>
      </c>
      <c r="BJ72" s="36">
        <v>45341</v>
      </c>
      <c r="BK72" s="32" t="s">
        <v>1348</v>
      </c>
      <c r="BL72" s="37">
        <v>105000</v>
      </c>
      <c r="BM72" s="37">
        <v>30000</v>
      </c>
      <c r="BN72" s="37">
        <v>75000</v>
      </c>
      <c r="BO72" s="39" t="s">
        <v>1090</v>
      </c>
      <c r="BP72" s="39" t="s">
        <v>1091</v>
      </c>
      <c r="BQ72" s="37">
        <v>105000</v>
      </c>
    </row>
  </sheetData>
  <autoFilter ref="A1:BR1" xr:uid="{00000000-0001-0000-0000-000000000000}"/>
  <sortState xmlns:xlrd2="http://schemas.microsoft.com/office/spreadsheetml/2017/richdata2" ref="A2:BS72">
    <sortCondition ref="A1:A72"/>
  </sortState>
  <phoneticPr fontId="20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3D4B3-42B7-42FE-804F-91CC5642EDF6}">
  <dimension ref="A1:E22"/>
  <sheetViews>
    <sheetView zoomScaleNormal="100" workbookViewId="0">
      <selection activeCell="A12" sqref="A12:XFD12"/>
    </sheetView>
  </sheetViews>
  <sheetFormatPr defaultRowHeight="20.100000000000001" customHeight="1" x14ac:dyDescent="0.25"/>
  <cols>
    <col min="1" max="1" width="45.5703125" bestFit="1" customWidth="1"/>
    <col min="2" max="2" width="5.28515625" style="83" customWidth="1"/>
    <col min="3" max="3" width="60.7109375" customWidth="1"/>
    <col min="4" max="4" width="9" style="78" customWidth="1"/>
    <col min="5" max="5" width="108.140625" bestFit="1" customWidth="1"/>
  </cols>
  <sheetData>
    <row r="1" spans="1:5" ht="20.100000000000001" customHeight="1" x14ac:dyDescent="0.25">
      <c r="A1" s="64" t="s">
        <v>4</v>
      </c>
      <c r="B1" s="64" t="s">
        <v>1596</v>
      </c>
      <c r="C1" s="64" t="s">
        <v>3</v>
      </c>
      <c r="D1" s="74" t="s">
        <v>1535</v>
      </c>
      <c r="E1" s="64" t="s">
        <v>1597</v>
      </c>
    </row>
    <row r="2" spans="1:5" ht="20.100000000000001" customHeight="1" x14ac:dyDescent="0.25">
      <c r="A2" s="79" t="s">
        <v>902</v>
      </c>
      <c r="B2" s="82">
        <v>619</v>
      </c>
      <c r="C2" s="75" t="s">
        <v>901</v>
      </c>
      <c r="D2" s="76">
        <v>41328019</v>
      </c>
      <c r="E2" s="75" t="s">
        <v>1598</v>
      </c>
    </row>
    <row r="3" spans="1:5" ht="20.100000000000001" customHeight="1" x14ac:dyDescent="0.25">
      <c r="A3" s="79" t="s">
        <v>980</v>
      </c>
      <c r="B3" s="82">
        <v>631</v>
      </c>
      <c r="C3" s="75" t="s">
        <v>979</v>
      </c>
      <c r="D3" s="76">
        <v>14394952</v>
      </c>
      <c r="E3" s="75" t="s">
        <v>1683</v>
      </c>
    </row>
    <row r="4" spans="1:5" ht="20.100000000000001" customHeight="1" x14ac:dyDescent="0.25">
      <c r="A4" s="79" t="s">
        <v>174</v>
      </c>
      <c r="B4" s="82">
        <v>633</v>
      </c>
      <c r="C4" s="75" t="s">
        <v>173</v>
      </c>
      <c r="D4" s="76" t="s">
        <v>1578</v>
      </c>
      <c r="E4" s="75" t="s">
        <v>1684</v>
      </c>
    </row>
    <row r="5" spans="1:5" ht="20.100000000000001" customHeight="1" x14ac:dyDescent="0.25">
      <c r="A5" s="79" t="s">
        <v>97</v>
      </c>
      <c r="B5" s="82">
        <v>620</v>
      </c>
      <c r="C5" s="75" t="s">
        <v>96</v>
      </c>
      <c r="D5" s="76" t="s">
        <v>1599</v>
      </c>
      <c r="E5" s="75" t="s">
        <v>1685</v>
      </c>
    </row>
    <row r="6" spans="1:5" ht="20.100000000000001" customHeight="1" x14ac:dyDescent="0.25">
      <c r="A6" s="79" t="s">
        <v>69</v>
      </c>
      <c r="B6" s="82">
        <v>622</v>
      </c>
      <c r="C6" s="75" t="s">
        <v>68</v>
      </c>
      <c r="D6" s="76" t="s">
        <v>1600</v>
      </c>
      <c r="E6" s="75" t="s">
        <v>1686</v>
      </c>
    </row>
    <row r="7" spans="1:5" ht="20.100000000000001" customHeight="1" x14ac:dyDescent="0.25">
      <c r="A7" s="79" t="s">
        <v>253</v>
      </c>
      <c r="B7" s="82">
        <v>615</v>
      </c>
      <c r="C7" s="75" t="s">
        <v>1584</v>
      </c>
      <c r="D7" s="76" t="s">
        <v>1612</v>
      </c>
      <c r="E7" s="75" t="s">
        <v>1692</v>
      </c>
    </row>
    <row r="8" spans="1:5" ht="20.100000000000001" customHeight="1" x14ac:dyDescent="0.25">
      <c r="A8" s="79" t="s">
        <v>272</v>
      </c>
      <c r="B8" s="82">
        <v>621</v>
      </c>
      <c r="C8" s="75" t="s">
        <v>271</v>
      </c>
      <c r="D8" s="76" t="s">
        <v>1601</v>
      </c>
      <c r="E8" s="75" t="s">
        <v>1687</v>
      </c>
    </row>
    <row r="9" spans="1:5" ht="20.100000000000001" customHeight="1" x14ac:dyDescent="0.25">
      <c r="A9" s="79" t="s">
        <v>1467</v>
      </c>
      <c r="B9" s="82">
        <v>617</v>
      </c>
      <c r="C9" s="75" t="s">
        <v>1466</v>
      </c>
      <c r="D9" s="76" t="s">
        <v>1602</v>
      </c>
      <c r="E9" s="75" t="s">
        <v>1692</v>
      </c>
    </row>
    <row r="10" spans="1:5" ht="20.100000000000001" customHeight="1" x14ac:dyDescent="0.25">
      <c r="A10" s="79" t="s">
        <v>1372</v>
      </c>
      <c r="B10" s="82">
        <v>614</v>
      </c>
      <c r="C10" s="75" t="s">
        <v>1371</v>
      </c>
      <c r="D10" s="76">
        <v>15045234</v>
      </c>
      <c r="E10" s="75" t="s">
        <v>1692</v>
      </c>
    </row>
    <row r="11" spans="1:5" ht="20.100000000000001" customHeight="1" x14ac:dyDescent="0.25">
      <c r="A11" s="79" t="s">
        <v>1226</v>
      </c>
      <c r="B11" s="82">
        <v>613</v>
      </c>
      <c r="C11" s="75" t="s">
        <v>1225</v>
      </c>
      <c r="D11" s="76" t="s">
        <v>1603</v>
      </c>
      <c r="E11" s="75" t="s">
        <v>1692</v>
      </c>
    </row>
    <row r="12" spans="1:5" ht="20.100000000000001" customHeight="1" x14ac:dyDescent="0.25">
      <c r="A12" s="79" t="s">
        <v>390</v>
      </c>
      <c r="B12" s="82">
        <v>632</v>
      </c>
      <c r="C12" s="75" t="s">
        <v>389</v>
      </c>
      <c r="D12" s="77" t="s">
        <v>1581</v>
      </c>
      <c r="E12" s="75" t="s">
        <v>1684</v>
      </c>
    </row>
    <row r="13" spans="1:5" ht="20.100000000000001" customHeight="1" x14ac:dyDescent="0.25">
      <c r="A13" s="79" t="s">
        <v>1294</v>
      </c>
      <c r="B13" s="82">
        <v>624</v>
      </c>
      <c r="C13" s="75" t="s">
        <v>1293</v>
      </c>
      <c r="D13" s="76" t="s">
        <v>1604</v>
      </c>
      <c r="E13" s="75" t="s">
        <v>1688</v>
      </c>
    </row>
    <row r="14" spans="1:5" ht="20.100000000000001" customHeight="1" x14ac:dyDescent="0.25">
      <c r="A14" s="79" t="s">
        <v>1022</v>
      </c>
      <c r="B14" s="82">
        <v>627</v>
      </c>
      <c r="C14" s="75" t="s">
        <v>1021</v>
      </c>
      <c r="D14" s="76" t="s">
        <v>1605</v>
      </c>
      <c r="E14" s="75" t="s">
        <v>1614</v>
      </c>
    </row>
    <row r="15" spans="1:5" ht="20.100000000000001" customHeight="1" x14ac:dyDescent="0.25">
      <c r="A15" s="79" t="s">
        <v>618</v>
      </c>
      <c r="B15" s="82">
        <v>623</v>
      </c>
      <c r="C15" s="75" t="s">
        <v>617</v>
      </c>
      <c r="D15" s="76" t="s">
        <v>1606</v>
      </c>
      <c r="E15" s="75" t="s">
        <v>1689</v>
      </c>
    </row>
    <row r="16" spans="1:5" ht="20.100000000000001" customHeight="1" x14ac:dyDescent="0.25">
      <c r="A16" s="79" t="s">
        <v>540</v>
      </c>
      <c r="B16" s="82">
        <v>626</v>
      </c>
      <c r="C16" s="75" t="s">
        <v>539</v>
      </c>
      <c r="D16" s="76" t="s">
        <v>1607</v>
      </c>
      <c r="E16" s="75" t="s">
        <v>1614</v>
      </c>
    </row>
    <row r="17" spans="1:5" ht="20.100000000000001" customHeight="1" x14ac:dyDescent="0.25">
      <c r="A17" s="79" t="s">
        <v>1424</v>
      </c>
      <c r="B17" s="82">
        <v>628</v>
      </c>
      <c r="C17" s="75" t="s">
        <v>1423</v>
      </c>
      <c r="D17" s="76" t="s">
        <v>1608</v>
      </c>
      <c r="E17" s="75" t="s">
        <v>1690</v>
      </c>
    </row>
    <row r="18" spans="1:5" ht="20.100000000000001" customHeight="1" x14ac:dyDescent="0.25">
      <c r="A18" s="79" t="s">
        <v>326</v>
      </c>
      <c r="B18" s="82">
        <v>629</v>
      </c>
      <c r="C18" s="75" t="s">
        <v>325</v>
      </c>
      <c r="D18" s="76" t="s">
        <v>1613</v>
      </c>
      <c r="E18" s="75" t="s">
        <v>1691</v>
      </c>
    </row>
    <row r="19" spans="1:5" ht="20.100000000000001" customHeight="1" x14ac:dyDescent="0.25">
      <c r="A19" s="79" t="s">
        <v>825</v>
      </c>
      <c r="B19" s="82">
        <v>618</v>
      </c>
      <c r="C19" s="75" t="s">
        <v>824</v>
      </c>
      <c r="D19" s="76" t="s">
        <v>1609</v>
      </c>
      <c r="E19" s="75" t="s">
        <v>1692</v>
      </c>
    </row>
    <row r="20" spans="1:5" ht="20.100000000000001" customHeight="1" x14ac:dyDescent="0.25">
      <c r="A20" s="79" t="s">
        <v>1480</v>
      </c>
      <c r="B20" s="82">
        <v>625</v>
      </c>
      <c r="C20" s="75" t="s">
        <v>1479</v>
      </c>
      <c r="D20" s="77" t="s">
        <v>1572</v>
      </c>
      <c r="E20" s="75" t="s">
        <v>1690</v>
      </c>
    </row>
    <row r="21" spans="1:5" ht="20.100000000000001" customHeight="1" x14ac:dyDescent="0.25">
      <c r="A21" s="79" t="s">
        <v>1185</v>
      </c>
      <c r="B21" s="82">
        <v>630</v>
      </c>
      <c r="C21" s="75" t="s">
        <v>1184</v>
      </c>
      <c r="D21" s="76" t="s">
        <v>1611</v>
      </c>
      <c r="E21" s="75" t="s">
        <v>1598</v>
      </c>
    </row>
    <row r="22" spans="1:5" ht="20.100000000000001" customHeight="1" x14ac:dyDescent="0.25">
      <c r="A22" s="79" t="s">
        <v>630</v>
      </c>
      <c r="B22" s="82">
        <v>616</v>
      </c>
      <c r="C22" s="75" t="s">
        <v>629</v>
      </c>
      <c r="D22" s="76" t="s">
        <v>1610</v>
      </c>
      <c r="E22" s="75" t="s">
        <v>1692</v>
      </c>
    </row>
  </sheetData>
  <sortState xmlns:xlrd2="http://schemas.microsoft.com/office/spreadsheetml/2017/richdata2" ref="A2:E22">
    <sortCondition ref="A1:A22"/>
  </sortState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A09E-F3F2-477E-A262-BC9E3B7A814C}">
  <dimension ref="A1:BO22"/>
  <sheetViews>
    <sheetView topLeftCell="D1" workbookViewId="0">
      <selection activeCell="B1" sqref="B1:K1048576"/>
    </sheetView>
  </sheetViews>
  <sheetFormatPr defaultRowHeight="15" customHeight="1" x14ac:dyDescent="0.25"/>
  <cols>
    <col min="1" max="1" width="7.85546875" customWidth="1"/>
    <col min="2" max="2" width="59.5703125" bestFit="1" customWidth="1"/>
    <col min="3" max="3" width="59.5703125" customWidth="1"/>
    <col min="4" max="4" width="108.140625" customWidth="1"/>
    <col min="5" max="5" width="59.5703125" customWidth="1"/>
    <col min="6" max="6" width="19.85546875" customWidth="1"/>
    <col min="7" max="10" width="9.140625" customWidth="1"/>
    <col min="11" max="11" width="10.5703125" bestFit="1" customWidth="1"/>
    <col min="12" max="12" width="10.5703125" style="124" customWidth="1"/>
    <col min="19" max="19" width="13.28515625" bestFit="1" customWidth="1"/>
    <col min="20" max="20" width="31.28515625" bestFit="1" customWidth="1"/>
    <col min="22" max="22" width="30.28515625" bestFit="1" customWidth="1"/>
    <col min="40" max="40" width="235.28515625" hidden="1" customWidth="1"/>
    <col min="41" max="41" width="0" hidden="1" customWidth="1"/>
    <col min="42" max="42" width="36.140625" hidden="1" customWidth="1"/>
    <col min="43" max="56" width="0" hidden="1" customWidth="1"/>
    <col min="57" max="58" width="11.28515625" hidden="1" customWidth="1"/>
    <col min="59" max="59" width="12.42578125" hidden="1" customWidth="1"/>
    <col min="60" max="60" width="12.5703125" hidden="1" customWidth="1"/>
    <col min="61" max="61" width="13.5703125" hidden="1" customWidth="1"/>
    <col min="62" max="62" width="12.28515625" hidden="1" customWidth="1"/>
    <col min="63" max="63" width="12.28515625" customWidth="1"/>
    <col min="64" max="64" width="11.7109375" hidden="1" customWidth="1"/>
    <col min="65" max="65" width="9.42578125" hidden="1" customWidth="1"/>
    <col min="66" max="66" width="28" hidden="1" customWidth="1"/>
    <col min="67" max="67" width="13.5703125" hidden="1" customWidth="1"/>
  </cols>
  <sheetData>
    <row r="1" spans="1:67" s="21" customFormat="1" ht="47.25" x14ac:dyDescent="0.25">
      <c r="A1" s="16" t="s">
        <v>1808</v>
      </c>
      <c r="B1" s="16" t="s">
        <v>1536</v>
      </c>
      <c r="C1" s="16" t="s">
        <v>3</v>
      </c>
      <c r="D1" s="64" t="s">
        <v>1597</v>
      </c>
      <c r="E1" s="16" t="s">
        <v>1541</v>
      </c>
      <c r="F1" s="16" t="s">
        <v>5</v>
      </c>
      <c r="G1" s="16" t="s">
        <v>6</v>
      </c>
      <c r="H1" s="17" t="s">
        <v>7</v>
      </c>
      <c r="I1" s="16" t="s">
        <v>8</v>
      </c>
      <c r="J1" s="16" t="s">
        <v>9</v>
      </c>
      <c r="K1" s="16" t="s">
        <v>1535</v>
      </c>
      <c r="L1" s="18" t="s">
        <v>1807</v>
      </c>
      <c r="M1" s="16" t="s">
        <v>11</v>
      </c>
      <c r="N1" s="16" t="s">
        <v>13</v>
      </c>
      <c r="O1" s="16" t="s">
        <v>14</v>
      </c>
      <c r="P1" s="16" t="s">
        <v>15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24</v>
      </c>
      <c r="Y1" s="16" t="s">
        <v>25</v>
      </c>
      <c r="Z1" s="16" t="s">
        <v>26</v>
      </c>
      <c r="AA1" s="16" t="s">
        <v>27</v>
      </c>
      <c r="AB1" s="16" t="s">
        <v>28</v>
      </c>
      <c r="AC1" s="16" t="s">
        <v>29</v>
      </c>
      <c r="AD1" s="16" t="s">
        <v>30</v>
      </c>
      <c r="AE1" s="16" t="s">
        <v>31</v>
      </c>
      <c r="AF1" s="16" t="s">
        <v>32</v>
      </c>
      <c r="AG1" s="18" t="s">
        <v>33</v>
      </c>
      <c r="AH1" s="16" t="s">
        <v>34</v>
      </c>
      <c r="AI1" s="16" t="s">
        <v>35</v>
      </c>
      <c r="AJ1" s="16" t="s">
        <v>36</v>
      </c>
      <c r="AK1" s="16" t="s">
        <v>37</v>
      </c>
      <c r="AL1" s="16" t="s">
        <v>38</v>
      </c>
      <c r="AM1" s="16" t="s">
        <v>3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16" t="s">
        <v>44</v>
      </c>
      <c r="AT1" s="16" t="s">
        <v>45</v>
      </c>
      <c r="AU1" s="16" t="s">
        <v>46</v>
      </c>
      <c r="AV1" s="16" t="s">
        <v>47</v>
      </c>
      <c r="AW1" s="16" t="s">
        <v>48</v>
      </c>
      <c r="AX1" s="16" t="s">
        <v>49</v>
      </c>
      <c r="AY1" s="16" t="s">
        <v>50</v>
      </c>
      <c r="AZ1" s="16" t="s">
        <v>51</v>
      </c>
      <c r="BA1" s="16" t="s">
        <v>52</v>
      </c>
      <c r="BB1" s="16" t="s">
        <v>53</v>
      </c>
      <c r="BC1" s="16" t="s">
        <v>54</v>
      </c>
      <c r="BD1" s="16" t="s">
        <v>55</v>
      </c>
      <c r="BE1" s="16" t="s">
        <v>56</v>
      </c>
      <c r="BF1" s="16" t="s">
        <v>57</v>
      </c>
      <c r="BG1" s="16" t="s">
        <v>58</v>
      </c>
      <c r="BH1" s="16" t="s">
        <v>59</v>
      </c>
      <c r="BI1" s="16" t="s">
        <v>60</v>
      </c>
      <c r="BJ1" s="16" t="s">
        <v>61</v>
      </c>
      <c r="BK1" s="16" t="s">
        <v>1806</v>
      </c>
      <c r="BL1" s="16" t="s">
        <v>62</v>
      </c>
      <c r="BM1" s="19" t="s">
        <v>63</v>
      </c>
      <c r="BN1" s="16" t="s">
        <v>64</v>
      </c>
      <c r="BO1" s="20" t="s">
        <v>65</v>
      </c>
    </row>
    <row r="2" spans="1:67" s="5" customFormat="1" ht="15" customHeight="1" x14ac:dyDescent="0.25">
      <c r="A2" s="9">
        <v>39503</v>
      </c>
      <c r="B2" s="7" t="s">
        <v>902</v>
      </c>
      <c r="C2" s="8" t="s">
        <v>901</v>
      </c>
      <c r="D2" s="75" t="s">
        <v>1598</v>
      </c>
      <c r="E2" s="7" t="s">
        <v>1583</v>
      </c>
      <c r="F2" s="9" t="s">
        <v>70</v>
      </c>
      <c r="G2" s="9" t="s">
        <v>599</v>
      </c>
      <c r="H2" s="10">
        <v>570</v>
      </c>
      <c r="I2" s="8" t="s">
        <v>903</v>
      </c>
      <c r="J2" s="9">
        <v>46007</v>
      </c>
      <c r="K2" s="9">
        <v>41328019</v>
      </c>
      <c r="L2" s="11" t="str">
        <f>TEXT(K2,"00000000")</f>
        <v>41328019</v>
      </c>
      <c r="M2" s="9"/>
      <c r="N2" s="9">
        <v>0</v>
      </c>
      <c r="O2" s="9">
        <v>0</v>
      </c>
      <c r="P2" s="9" t="s">
        <v>905</v>
      </c>
      <c r="Q2" s="9" t="s">
        <v>212</v>
      </c>
      <c r="R2" s="9" t="s">
        <v>906</v>
      </c>
      <c r="S2" s="9" t="s">
        <v>907</v>
      </c>
      <c r="T2" s="9" t="s">
        <v>908</v>
      </c>
      <c r="U2" s="9" t="s">
        <v>909</v>
      </c>
      <c r="V2" s="9" t="s">
        <v>383</v>
      </c>
      <c r="W2" s="9"/>
      <c r="X2" s="9"/>
      <c r="Y2" s="9"/>
      <c r="Z2" s="9"/>
      <c r="AA2" s="9"/>
      <c r="AB2" s="9"/>
      <c r="AC2" s="9" t="s">
        <v>212</v>
      </c>
      <c r="AD2" s="9" t="s">
        <v>910</v>
      </c>
      <c r="AE2" s="9" t="s">
        <v>911</v>
      </c>
      <c r="AF2" s="9" t="s">
        <v>912</v>
      </c>
      <c r="AG2" s="11">
        <v>722738090</v>
      </c>
      <c r="AH2" s="9" t="s">
        <v>913</v>
      </c>
      <c r="AI2" s="9"/>
      <c r="AJ2" s="9"/>
      <c r="AK2" s="9"/>
      <c r="AL2" s="9"/>
      <c r="AM2" s="9" t="s">
        <v>901</v>
      </c>
      <c r="AN2" s="9" t="s">
        <v>914</v>
      </c>
      <c r="AO2" s="8" t="s">
        <v>915</v>
      </c>
      <c r="AP2" s="9" t="s">
        <v>90</v>
      </c>
      <c r="AQ2" s="9" t="s">
        <v>91</v>
      </c>
      <c r="AR2" s="12">
        <v>430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13">
        <v>44927</v>
      </c>
      <c r="BF2" s="13">
        <v>45291</v>
      </c>
      <c r="BG2" s="13">
        <v>45341</v>
      </c>
      <c r="BH2" s="9" t="s">
        <v>93</v>
      </c>
      <c r="BI2" s="14">
        <v>150000</v>
      </c>
      <c r="BJ2" s="14">
        <v>70000</v>
      </c>
      <c r="BK2" s="14" t="str">
        <f>TEXT(BJ2,"0.0 Kč")</f>
        <v>70.000 Kč</v>
      </c>
      <c r="BL2" s="14">
        <v>80000</v>
      </c>
      <c r="BM2" s="15" t="s">
        <v>916</v>
      </c>
      <c r="BN2" s="15" t="s">
        <v>917</v>
      </c>
      <c r="BO2" s="14">
        <v>150000</v>
      </c>
    </row>
    <row r="3" spans="1:67" s="5" customFormat="1" ht="15" customHeight="1" x14ac:dyDescent="0.25">
      <c r="A3" s="9">
        <v>39505</v>
      </c>
      <c r="B3" s="7" t="s">
        <v>980</v>
      </c>
      <c r="C3" s="8" t="s">
        <v>979</v>
      </c>
      <c r="D3" s="75" t="s">
        <v>1683</v>
      </c>
      <c r="E3" s="8" t="s">
        <v>1549</v>
      </c>
      <c r="F3" s="9" t="s">
        <v>70</v>
      </c>
      <c r="G3" s="9" t="s">
        <v>981</v>
      </c>
      <c r="H3" s="10" t="s">
        <v>982</v>
      </c>
      <c r="I3" s="8" t="s">
        <v>776</v>
      </c>
      <c r="J3" s="9">
        <v>11000</v>
      </c>
      <c r="K3" s="9">
        <v>14394952</v>
      </c>
      <c r="L3" s="11" t="str">
        <f t="shared" ref="L3:L22" si="0">TEXT(K3,"00000000")</f>
        <v>14394952</v>
      </c>
      <c r="M3" s="9" t="s">
        <v>984</v>
      </c>
      <c r="N3" s="9">
        <v>0</v>
      </c>
      <c r="O3" s="9">
        <v>0</v>
      </c>
      <c r="P3" s="9" t="s">
        <v>985</v>
      </c>
      <c r="Q3" s="9"/>
      <c r="R3" s="9" t="s">
        <v>279</v>
      </c>
      <c r="S3" s="9" t="s">
        <v>986</v>
      </c>
      <c r="T3" s="9" t="s">
        <v>987</v>
      </c>
      <c r="U3" s="9" t="s">
        <v>988</v>
      </c>
      <c r="V3" s="9" t="s">
        <v>161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11"/>
      <c r="AH3" s="9"/>
      <c r="AI3" s="9" t="s">
        <v>989</v>
      </c>
      <c r="AJ3" s="9">
        <v>239</v>
      </c>
      <c r="AK3" s="9" t="s">
        <v>990</v>
      </c>
      <c r="AL3" s="9">
        <v>53003</v>
      </c>
      <c r="AM3" s="9" t="s">
        <v>979</v>
      </c>
      <c r="AN3" s="9" t="s">
        <v>991</v>
      </c>
      <c r="AO3" s="8" t="s">
        <v>992</v>
      </c>
      <c r="AP3" s="9" t="s">
        <v>993</v>
      </c>
      <c r="AQ3" s="9" t="s">
        <v>994</v>
      </c>
      <c r="AR3" s="12">
        <v>116</v>
      </c>
      <c r="AS3" s="9" t="s">
        <v>993</v>
      </c>
      <c r="AT3" s="9" t="s">
        <v>995</v>
      </c>
      <c r="AU3" s="9">
        <v>14</v>
      </c>
      <c r="AV3" s="9"/>
      <c r="AW3" s="9"/>
      <c r="AX3" s="9"/>
      <c r="AY3" s="9"/>
      <c r="AZ3" s="9"/>
      <c r="BA3" s="9"/>
      <c r="BB3" s="9"/>
      <c r="BC3" s="9"/>
      <c r="BD3" s="9"/>
      <c r="BE3" s="13">
        <v>44981</v>
      </c>
      <c r="BF3" s="13">
        <v>44988</v>
      </c>
      <c r="BG3" s="13">
        <v>45038</v>
      </c>
      <c r="BH3" s="9" t="s">
        <v>93</v>
      </c>
      <c r="BI3" s="14">
        <v>500000</v>
      </c>
      <c r="BJ3" s="122">
        <v>40000</v>
      </c>
      <c r="BK3" s="14" t="str">
        <f t="shared" ref="BK3:BK22" si="1">TEXT(BJ3,"0.0 Kč")</f>
        <v>40.000 Kč</v>
      </c>
      <c r="BL3" s="122">
        <v>460000</v>
      </c>
      <c r="BM3" s="123" t="s">
        <v>996</v>
      </c>
      <c r="BN3" s="123">
        <v>92</v>
      </c>
      <c r="BO3" s="122">
        <v>500000</v>
      </c>
    </row>
    <row r="4" spans="1:67" s="5" customFormat="1" ht="15" customHeight="1" x14ac:dyDescent="0.25">
      <c r="A4" s="9">
        <v>39507</v>
      </c>
      <c r="B4" s="7" t="s">
        <v>174</v>
      </c>
      <c r="C4" s="8" t="s">
        <v>173</v>
      </c>
      <c r="D4" s="75" t="s">
        <v>1684</v>
      </c>
      <c r="E4" s="7" t="s">
        <v>1580</v>
      </c>
      <c r="F4" s="9" t="s">
        <v>70</v>
      </c>
      <c r="G4" s="9" t="s">
        <v>175</v>
      </c>
      <c r="H4" s="10">
        <v>192</v>
      </c>
      <c r="I4" s="8" t="s">
        <v>176</v>
      </c>
      <c r="J4" s="9">
        <v>51251</v>
      </c>
      <c r="K4" s="23" t="s">
        <v>1578</v>
      </c>
      <c r="L4" s="11" t="str">
        <f t="shared" si="0"/>
        <v>08301255</v>
      </c>
      <c r="M4" s="9" t="s">
        <v>178</v>
      </c>
      <c r="N4" s="9">
        <v>0</v>
      </c>
      <c r="O4" s="9">
        <v>0</v>
      </c>
      <c r="P4" s="9" t="s">
        <v>179</v>
      </c>
      <c r="Q4" s="9"/>
      <c r="R4" s="9" t="s">
        <v>180</v>
      </c>
      <c r="S4" s="9" t="s">
        <v>181</v>
      </c>
      <c r="T4" s="9" t="s">
        <v>182</v>
      </c>
      <c r="U4" s="9" t="s">
        <v>183</v>
      </c>
      <c r="V4" s="9" t="s">
        <v>161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11"/>
      <c r="AH4" s="9"/>
      <c r="AI4" s="9"/>
      <c r="AJ4" s="9"/>
      <c r="AK4" s="9"/>
      <c r="AL4" s="9"/>
      <c r="AM4" s="9" t="s">
        <v>173</v>
      </c>
      <c r="AN4" s="9" t="s">
        <v>184</v>
      </c>
      <c r="AO4" s="8" t="s">
        <v>185</v>
      </c>
      <c r="AP4" s="9" t="s">
        <v>90</v>
      </c>
      <c r="AQ4" s="9" t="s">
        <v>91</v>
      </c>
      <c r="AR4" s="12" t="s">
        <v>186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3">
        <v>44927</v>
      </c>
      <c r="BF4" s="13">
        <v>45291</v>
      </c>
      <c r="BG4" s="13">
        <v>45341</v>
      </c>
      <c r="BH4" s="9" t="s">
        <v>187</v>
      </c>
      <c r="BI4" s="14">
        <v>43000</v>
      </c>
      <c r="BJ4" s="14">
        <v>30000</v>
      </c>
      <c r="BK4" s="14" t="str">
        <f t="shared" si="1"/>
        <v>30.000 Kč</v>
      </c>
      <c r="BL4" s="14">
        <v>13000</v>
      </c>
      <c r="BM4" s="15" t="s">
        <v>188</v>
      </c>
      <c r="BN4" s="15">
        <v>0.30230000000000001</v>
      </c>
      <c r="BO4" s="14">
        <v>43000</v>
      </c>
    </row>
    <row r="5" spans="1:67" s="5" customFormat="1" ht="15" customHeight="1" x14ac:dyDescent="0.25">
      <c r="A5" s="9">
        <v>39510</v>
      </c>
      <c r="B5" s="7" t="s">
        <v>97</v>
      </c>
      <c r="C5" s="8" t="s">
        <v>96</v>
      </c>
      <c r="D5" s="75" t="s">
        <v>1685</v>
      </c>
      <c r="E5" s="7" t="s">
        <v>1570</v>
      </c>
      <c r="F5" s="9" t="s">
        <v>70</v>
      </c>
      <c r="G5" s="9" t="s">
        <v>98</v>
      </c>
      <c r="H5" s="10">
        <v>919</v>
      </c>
      <c r="I5" s="8" t="s">
        <v>99</v>
      </c>
      <c r="J5" s="9">
        <v>25092</v>
      </c>
      <c r="K5" s="9">
        <v>6174388</v>
      </c>
      <c r="L5" s="11" t="str">
        <f t="shared" si="0"/>
        <v>06174388</v>
      </c>
      <c r="M5" s="9"/>
      <c r="N5" s="9">
        <v>0</v>
      </c>
      <c r="O5" s="9">
        <v>0</v>
      </c>
      <c r="P5" s="9" t="s">
        <v>101</v>
      </c>
      <c r="Q5" s="9" t="s">
        <v>102</v>
      </c>
      <c r="R5" s="9" t="s">
        <v>103</v>
      </c>
      <c r="S5" s="9" t="s">
        <v>104</v>
      </c>
      <c r="T5" s="9" t="s">
        <v>105</v>
      </c>
      <c r="U5" s="9" t="s">
        <v>106</v>
      </c>
      <c r="V5" s="9" t="s">
        <v>107</v>
      </c>
      <c r="W5" s="9" t="s">
        <v>108</v>
      </c>
      <c r="X5" s="9" t="s">
        <v>109</v>
      </c>
      <c r="Y5" s="9" t="s">
        <v>110</v>
      </c>
      <c r="Z5" s="9" t="s">
        <v>111</v>
      </c>
      <c r="AA5" s="9" t="s">
        <v>112</v>
      </c>
      <c r="AB5" s="9" t="s">
        <v>113</v>
      </c>
      <c r="AC5" s="9"/>
      <c r="AD5" s="9"/>
      <c r="AE5" s="9"/>
      <c r="AF5" s="9"/>
      <c r="AG5" s="11"/>
      <c r="AH5" s="9"/>
      <c r="AI5" s="9"/>
      <c r="AJ5" s="9"/>
      <c r="AK5" s="9"/>
      <c r="AL5" s="9"/>
      <c r="AM5" s="9" t="s">
        <v>96</v>
      </c>
      <c r="AN5" s="9" t="s">
        <v>114</v>
      </c>
      <c r="AO5" s="8" t="s">
        <v>115</v>
      </c>
      <c r="AP5" s="9" t="s">
        <v>116</v>
      </c>
      <c r="AQ5" s="9" t="s">
        <v>91</v>
      </c>
      <c r="AR5" s="12">
        <v>130</v>
      </c>
      <c r="AS5" s="9" t="s">
        <v>117</v>
      </c>
      <c r="AT5" s="9" t="s">
        <v>118</v>
      </c>
      <c r="AU5" s="9">
        <v>1</v>
      </c>
      <c r="AV5" s="9" t="s">
        <v>119</v>
      </c>
      <c r="AW5" s="9" t="s">
        <v>91</v>
      </c>
      <c r="AX5" s="9">
        <v>70</v>
      </c>
      <c r="AY5" s="9" t="s">
        <v>120</v>
      </c>
      <c r="AZ5" s="9" t="s">
        <v>121</v>
      </c>
      <c r="BA5" s="9">
        <v>150</v>
      </c>
      <c r="BB5" s="9"/>
      <c r="BC5" s="9"/>
      <c r="BD5" s="9"/>
      <c r="BE5" s="13">
        <v>44948</v>
      </c>
      <c r="BF5" s="13">
        <v>44948</v>
      </c>
      <c r="BG5" s="13">
        <v>44998</v>
      </c>
      <c r="BH5" s="9" t="s">
        <v>122</v>
      </c>
      <c r="BI5" s="14">
        <v>126500</v>
      </c>
      <c r="BJ5" s="14">
        <v>50000</v>
      </c>
      <c r="BK5" s="14" t="str">
        <f t="shared" si="1"/>
        <v>50.000 Kč</v>
      </c>
      <c r="BL5" s="14">
        <v>76500</v>
      </c>
      <c r="BM5" s="15" t="s">
        <v>123</v>
      </c>
      <c r="BN5" s="15" t="s">
        <v>124</v>
      </c>
      <c r="BO5" s="14">
        <v>126500</v>
      </c>
    </row>
    <row r="6" spans="1:67" s="5" customFormat="1" ht="15" customHeight="1" x14ac:dyDescent="0.25">
      <c r="A6" s="9">
        <v>39533</v>
      </c>
      <c r="B6" s="7" t="s">
        <v>69</v>
      </c>
      <c r="C6" s="8" t="s">
        <v>68</v>
      </c>
      <c r="D6" s="75" t="s">
        <v>1686</v>
      </c>
      <c r="E6" s="8" t="s">
        <v>1542</v>
      </c>
      <c r="F6" s="9" t="s">
        <v>70</v>
      </c>
      <c r="G6" s="9" t="s">
        <v>71</v>
      </c>
      <c r="H6" s="10" t="s">
        <v>72</v>
      </c>
      <c r="I6" s="8" t="s">
        <v>73</v>
      </c>
      <c r="J6" s="9">
        <v>16900</v>
      </c>
      <c r="K6" s="9">
        <v>26546612</v>
      </c>
      <c r="L6" s="11" t="str">
        <f t="shared" si="0"/>
        <v>26546612</v>
      </c>
      <c r="M6" s="9" t="s">
        <v>75</v>
      </c>
      <c r="N6" s="9">
        <v>1</v>
      </c>
      <c r="O6" s="9">
        <v>0</v>
      </c>
      <c r="P6" s="9" t="s">
        <v>76</v>
      </c>
      <c r="Q6" s="9"/>
      <c r="R6" s="9" t="s">
        <v>78</v>
      </c>
      <c r="S6" s="9" t="s">
        <v>79</v>
      </c>
      <c r="T6" s="9" t="s">
        <v>80</v>
      </c>
      <c r="U6" s="9" t="s">
        <v>81</v>
      </c>
      <c r="V6" s="9" t="s">
        <v>82</v>
      </c>
      <c r="W6" s="9"/>
      <c r="X6" s="9"/>
      <c r="Y6" s="9"/>
      <c r="Z6" s="9"/>
      <c r="AA6" s="9"/>
      <c r="AB6" s="9"/>
      <c r="AC6" s="9"/>
      <c r="AD6" s="9" t="s">
        <v>83</v>
      </c>
      <c r="AE6" s="9" t="s">
        <v>84</v>
      </c>
      <c r="AF6" s="9" t="s">
        <v>85</v>
      </c>
      <c r="AG6" s="11" t="s">
        <v>86</v>
      </c>
      <c r="AH6" s="9" t="s">
        <v>87</v>
      </c>
      <c r="AI6" s="9"/>
      <c r="AJ6" s="9"/>
      <c r="AK6" s="9"/>
      <c r="AL6" s="9"/>
      <c r="AM6" s="9" t="s">
        <v>68</v>
      </c>
      <c r="AN6" s="9" t="s">
        <v>88</v>
      </c>
      <c r="AO6" s="8" t="s">
        <v>89</v>
      </c>
      <c r="AP6" s="9" t="s">
        <v>90</v>
      </c>
      <c r="AQ6" s="9" t="s">
        <v>91</v>
      </c>
      <c r="AR6" s="12">
        <v>20</v>
      </c>
      <c r="AS6" s="9" t="s">
        <v>92</v>
      </c>
      <c r="AT6" s="9" t="s">
        <v>92</v>
      </c>
      <c r="AU6" s="9" t="s">
        <v>92</v>
      </c>
      <c r="AV6" s="9" t="s">
        <v>92</v>
      </c>
      <c r="AW6" s="9" t="s">
        <v>92</v>
      </c>
      <c r="AX6" s="9" t="s">
        <v>92</v>
      </c>
      <c r="AY6" s="9" t="s">
        <v>92</v>
      </c>
      <c r="AZ6" s="9" t="s">
        <v>92</v>
      </c>
      <c r="BA6" s="9" t="s">
        <v>92</v>
      </c>
      <c r="BB6" s="9"/>
      <c r="BC6" s="9"/>
      <c r="BD6" s="9"/>
      <c r="BE6" s="13">
        <v>45170</v>
      </c>
      <c r="BF6" s="13">
        <v>45172</v>
      </c>
      <c r="BG6" s="13">
        <v>45222</v>
      </c>
      <c r="BH6" s="9" t="s">
        <v>93</v>
      </c>
      <c r="BI6" s="14">
        <v>67000</v>
      </c>
      <c r="BJ6" s="14">
        <v>60000</v>
      </c>
      <c r="BK6" s="14" t="str">
        <f t="shared" si="1"/>
        <v>60.000 Kč</v>
      </c>
      <c r="BL6" s="14">
        <v>7000</v>
      </c>
      <c r="BM6" s="15" t="s">
        <v>94</v>
      </c>
      <c r="BN6" s="15">
        <v>1.045E+16</v>
      </c>
      <c r="BO6" s="14">
        <v>67000</v>
      </c>
    </row>
    <row r="7" spans="1:67" s="5" customFormat="1" ht="15" customHeight="1" x14ac:dyDescent="0.25">
      <c r="A7" s="9">
        <v>39554</v>
      </c>
      <c r="B7" s="7" t="s">
        <v>253</v>
      </c>
      <c r="C7" s="8" t="s">
        <v>1584</v>
      </c>
      <c r="D7" s="75" t="s">
        <v>1692</v>
      </c>
      <c r="E7" s="7" t="s">
        <v>1573</v>
      </c>
      <c r="F7" s="9" t="s">
        <v>70</v>
      </c>
      <c r="G7" s="9" t="s">
        <v>254</v>
      </c>
      <c r="H7" s="10" t="s">
        <v>255</v>
      </c>
      <c r="I7" s="8" t="s">
        <v>256</v>
      </c>
      <c r="J7" s="9">
        <v>46601</v>
      </c>
      <c r="K7" s="9">
        <v>70840105</v>
      </c>
      <c r="L7" s="11" t="str">
        <f t="shared" si="0"/>
        <v>70840105</v>
      </c>
      <c r="M7" s="9" t="s">
        <v>258</v>
      </c>
      <c r="N7" s="9">
        <v>1</v>
      </c>
      <c r="O7" s="9">
        <v>0</v>
      </c>
      <c r="P7" s="9" t="s">
        <v>259</v>
      </c>
      <c r="Q7" s="9" t="s">
        <v>260</v>
      </c>
      <c r="R7" s="9" t="s">
        <v>139</v>
      </c>
      <c r="S7" s="9" t="s">
        <v>261</v>
      </c>
      <c r="T7" s="9" t="s">
        <v>262</v>
      </c>
      <c r="U7" s="9" t="s">
        <v>263</v>
      </c>
      <c r="V7" s="9" t="s">
        <v>161</v>
      </c>
      <c r="W7" s="9"/>
      <c r="X7" s="9"/>
      <c r="Y7" s="9"/>
      <c r="Z7" s="9"/>
      <c r="AA7" s="9"/>
      <c r="AB7" s="9"/>
      <c r="AC7" s="9"/>
      <c r="AD7" s="9" t="s">
        <v>264</v>
      </c>
      <c r="AE7" s="9" t="s">
        <v>265</v>
      </c>
      <c r="AF7" s="9" t="s">
        <v>266</v>
      </c>
      <c r="AG7" s="11">
        <v>777902744</v>
      </c>
      <c r="AH7" s="9" t="s">
        <v>267</v>
      </c>
      <c r="AI7" s="9"/>
      <c r="AJ7" s="9"/>
      <c r="AK7" s="9"/>
      <c r="AL7" s="9"/>
      <c r="AM7" s="9" t="s">
        <v>252</v>
      </c>
      <c r="AN7" s="9" t="s">
        <v>268</v>
      </c>
      <c r="AO7" s="8" t="s">
        <v>269</v>
      </c>
      <c r="AP7" s="9" t="s">
        <v>116</v>
      </c>
      <c r="AQ7" s="9" t="s">
        <v>91</v>
      </c>
      <c r="AR7" s="12">
        <v>220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3">
        <v>44927</v>
      </c>
      <c r="BF7" s="13">
        <v>45291</v>
      </c>
      <c r="BG7" s="13">
        <v>45341</v>
      </c>
      <c r="BH7" s="9" t="s">
        <v>209</v>
      </c>
      <c r="BI7" s="14">
        <v>120000</v>
      </c>
      <c r="BJ7" s="14">
        <v>60000</v>
      </c>
      <c r="BK7" s="14" t="str">
        <f t="shared" si="1"/>
        <v>60.000 Kč</v>
      </c>
      <c r="BL7" s="14">
        <v>60000</v>
      </c>
      <c r="BM7" s="15" t="s">
        <v>171</v>
      </c>
      <c r="BN7" s="15">
        <v>50</v>
      </c>
      <c r="BO7" s="14">
        <v>120000</v>
      </c>
    </row>
    <row r="8" spans="1:67" s="5" customFormat="1" ht="15" customHeight="1" x14ac:dyDescent="0.25">
      <c r="A8" s="9">
        <v>39555</v>
      </c>
      <c r="B8" s="7" t="s">
        <v>272</v>
      </c>
      <c r="C8" s="8" t="s">
        <v>271</v>
      </c>
      <c r="D8" s="75" t="s">
        <v>1687</v>
      </c>
      <c r="E8" s="8" t="s">
        <v>1543</v>
      </c>
      <c r="F8" s="9" t="s">
        <v>70</v>
      </c>
      <c r="G8" s="9" t="s">
        <v>273</v>
      </c>
      <c r="H8" s="10" t="s">
        <v>274</v>
      </c>
      <c r="I8" s="8" t="s">
        <v>73</v>
      </c>
      <c r="J8" s="9">
        <v>16900</v>
      </c>
      <c r="K8" s="9">
        <v>406741</v>
      </c>
      <c r="L8" s="11" t="str">
        <f t="shared" si="0"/>
        <v>00406741</v>
      </c>
      <c r="M8" s="9" t="s">
        <v>276</v>
      </c>
      <c r="N8" s="9">
        <v>1</v>
      </c>
      <c r="O8" s="9">
        <v>0</v>
      </c>
      <c r="P8" s="9" t="s">
        <v>277</v>
      </c>
      <c r="Q8" s="9" t="s">
        <v>278</v>
      </c>
      <c r="R8" s="9" t="s">
        <v>279</v>
      </c>
      <c r="S8" s="9" t="s">
        <v>280</v>
      </c>
      <c r="T8" s="9" t="s">
        <v>281</v>
      </c>
      <c r="U8" s="9" t="s">
        <v>282</v>
      </c>
      <c r="V8" s="9" t="s">
        <v>283</v>
      </c>
      <c r="W8" s="9" t="s">
        <v>284</v>
      </c>
      <c r="X8" s="9" t="s">
        <v>285</v>
      </c>
      <c r="Y8" s="9" t="s">
        <v>286</v>
      </c>
      <c r="Z8" s="9" t="s">
        <v>281</v>
      </c>
      <c r="AA8" s="9" t="s">
        <v>282</v>
      </c>
      <c r="AB8" s="9" t="s">
        <v>287</v>
      </c>
      <c r="AC8" s="9"/>
      <c r="AD8" s="9"/>
      <c r="AE8" s="9"/>
      <c r="AF8" s="9"/>
      <c r="AG8" s="11"/>
      <c r="AH8" s="9"/>
      <c r="AI8" s="9"/>
      <c r="AJ8" s="9"/>
      <c r="AK8" s="9"/>
      <c r="AL8" s="9"/>
      <c r="AM8" s="9" t="s">
        <v>271</v>
      </c>
      <c r="AN8" s="9" t="s">
        <v>288</v>
      </c>
      <c r="AO8" s="8" t="s">
        <v>289</v>
      </c>
      <c r="AP8" s="9" t="s">
        <v>290</v>
      </c>
      <c r="AQ8" s="9" t="s">
        <v>291</v>
      </c>
      <c r="AR8" s="12">
        <v>350</v>
      </c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3">
        <v>45139</v>
      </c>
      <c r="BF8" s="13">
        <v>45169</v>
      </c>
      <c r="BG8" s="13">
        <v>45219</v>
      </c>
      <c r="BH8" s="9" t="s">
        <v>93</v>
      </c>
      <c r="BI8" s="14">
        <v>1454000</v>
      </c>
      <c r="BJ8" s="14">
        <v>727000</v>
      </c>
      <c r="BK8" s="14" t="str">
        <f t="shared" si="1"/>
        <v>727.000 Kč</v>
      </c>
      <c r="BL8" s="14">
        <v>727000</v>
      </c>
      <c r="BM8" s="15" t="s">
        <v>171</v>
      </c>
      <c r="BN8" s="15">
        <v>50</v>
      </c>
      <c r="BO8" s="14">
        <v>1454000</v>
      </c>
    </row>
    <row r="9" spans="1:67" s="5" customFormat="1" ht="15" customHeight="1" x14ac:dyDescent="0.25">
      <c r="A9" s="9">
        <v>39557</v>
      </c>
      <c r="B9" s="7" t="s">
        <v>1467</v>
      </c>
      <c r="C9" s="8" t="s">
        <v>1466</v>
      </c>
      <c r="D9" s="75" t="s">
        <v>1692</v>
      </c>
      <c r="E9" s="7" t="s">
        <v>1573</v>
      </c>
      <c r="F9" s="9" t="s">
        <v>70</v>
      </c>
      <c r="G9" s="9" t="s">
        <v>1468</v>
      </c>
      <c r="H9" s="10" t="s">
        <v>1469</v>
      </c>
      <c r="I9" s="8" t="s">
        <v>93</v>
      </c>
      <c r="J9" s="9">
        <v>6014</v>
      </c>
      <c r="K9" s="9">
        <v>70811661</v>
      </c>
      <c r="L9" s="11" t="str">
        <f t="shared" si="0"/>
        <v>70811661</v>
      </c>
      <c r="M9" s="9"/>
      <c r="N9" s="9">
        <v>0</v>
      </c>
      <c r="O9" s="9">
        <v>0</v>
      </c>
      <c r="P9" s="9" t="s">
        <v>1471</v>
      </c>
      <c r="Q9" s="9"/>
      <c r="R9" s="9" t="s">
        <v>379</v>
      </c>
      <c r="S9" s="9" t="s">
        <v>1472</v>
      </c>
      <c r="T9" s="9" t="s">
        <v>1473</v>
      </c>
      <c r="U9" s="9" t="s">
        <v>1474</v>
      </c>
      <c r="V9" s="9" t="s">
        <v>350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11"/>
      <c r="AH9" s="9"/>
      <c r="AI9" s="9"/>
      <c r="AJ9" s="9"/>
      <c r="AK9" s="9"/>
      <c r="AL9" s="9"/>
      <c r="AM9" s="9" t="s">
        <v>1466</v>
      </c>
      <c r="AN9" s="9" t="s">
        <v>1475</v>
      </c>
      <c r="AO9" s="8" t="s">
        <v>1476</v>
      </c>
      <c r="AP9" s="9" t="s">
        <v>90</v>
      </c>
      <c r="AQ9" s="9" t="s">
        <v>1477</v>
      </c>
      <c r="AR9" s="12">
        <v>80</v>
      </c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3">
        <v>45165</v>
      </c>
      <c r="BF9" s="13">
        <v>45165</v>
      </c>
      <c r="BG9" s="13">
        <v>45215</v>
      </c>
      <c r="BH9" s="9" t="s">
        <v>93</v>
      </c>
      <c r="BI9" s="14">
        <v>100000</v>
      </c>
      <c r="BJ9" s="14">
        <v>30000</v>
      </c>
      <c r="BK9" s="14" t="str">
        <f t="shared" si="1"/>
        <v>30.000 Kč</v>
      </c>
      <c r="BL9" s="14">
        <v>70000</v>
      </c>
      <c r="BM9" s="15" t="s">
        <v>355</v>
      </c>
      <c r="BN9" s="15">
        <v>70</v>
      </c>
      <c r="BO9" s="14">
        <v>100000</v>
      </c>
    </row>
    <row r="10" spans="1:67" s="5" customFormat="1" ht="15" customHeight="1" x14ac:dyDescent="0.25">
      <c r="A10" s="9">
        <v>39559</v>
      </c>
      <c r="B10" s="7" t="s">
        <v>1372</v>
      </c>
      <c r="C10" s="8" t="s">
        <v>1371</v>
      </c>
      <c r="D10" s="75" t="s">
        <v>1692</v>
      </c>
      <c r="E10" s="7" t="s">
        <v>1573</v>
      </c>
      <c r="F10" s="9" t="s">
        <v>70</v>
      </c>
      <c r="G10" s="9" t="s">
        <v>1373</v>
      </c>
      <c r="H10" s="10">
        <v>101</v>
      </c>
      <c r="I10" s="8" t="s">
        <v>1374</v>
      </c>
      <c r="J10" s="9">
        <v>51201</v>
      </c>
      <c r="K10" s="9">
        <v>15045234</v>
      </c>
      <c r="L10" s="11" t="str">
        <f t="shared" si="0"/>
        <v>15045234</v>
      </c>
      <c r="M10" s="9"/>
      <c r="N10" s="9">
        <v>0</v>
      </c>
      <c r="O10" s="9">
        <v>0</v>
      </c>
      <c r="P10" s="9" t="s">
        <v>1376</v>
      </c>
      <c r="Q10" s="9" t="s">
        <v>260</v>
      </c>
      <c r="R10" s="9" t="s">
        <v>335</v>
      </c>
      <c r="S10" s="9" t="s">
        <v>1377</v>
      </c>
      <c r="T10" s="9" t="s">
        <v>1378</v>
      </c>
      <c r="U10" s="9" t="s">
        <v>1379</v>
      </c>
      <c r="V10" s="9" t="s">
        <v>1380</v>
      </c>
      <c r="W10" s="9"/>
      <c r="X10" s="9"/>
      <c r="Y10" s="9"/>
      <c r="Z10" s="9"/>
      <c r="AA10" s="9"/>
      <c r="AB10" s="9"/>
      <c r="AC10" s="9" t="s">
        <v>260</v>
      </c>
      <c r="AD10" s="9" t="s">
        <v>1381</v>
      </c>
      <c r="AE10" s="9" t="s">
        <v>1382</v>
      </c>
      <c r="AF10" s="9" t="s">
        <v>1383</v>
      </c>
      <c r="AG10" s="11">
        <v>602431748</v>
      </c>
      <c r="AH10" s="9" t="s">
        <v>1384</v>
      </c>
      <c r="AI10" s="9" t="s">
        <v>1385</v>
      </c>
      <c r="AJ10" s="9"/>
      <c r="AK10" s="9" t="s">
        <v>1386</v>
      </c>
      <c r="AL10" s="9">
        <v>51301</v>
      </c>
      <c r="AM10" s="9" t="s">
        <v>1371</v>
      </c>
      <c r="AN10" s="9" t="s">
        <v>1387</v>
      </c>
      <c r="AO10" s="8" t="s">
        <v>1388</v>
      </c>
      <c r="AP10" s="9" t="s">
        <v>90</v>
      </c>
      <c r="AQ10" s="9" t="s">
        <v>91</v>
      </c>
      <c r="AR10" s="12">
        <v>51</v>
      </c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3">
        <v>44986</v>
      </c>
      <c r="BF10" s="13">
        <v>45291</v>
      </c>
      <c r="BG10" s="13">
        <v>45341</v>
      </c>
      <c r="BH10" s="9" t="s">
        <v>1386</v>
      </c>
      <c r="BI10" s="14">
        <v>60000</v>
      </c>
      <c r="BJ10" s="122">
        <v>30000</v>
      </c>
      <c r="BK10" s="14" t="str">
        <f t="shared" si="1"/>
        <v>30.000 Kč</v>
      </c>
      <c r="BL10" s="122">
        <v>30000</v>
      </c>
      <c r="BM10" s="123" t="s">
        <v>171</v>
      </c>
      <c r="BN10" s="123">
        <v>50</v>
      </c>
      <c r="BO10" s="122">
        <v>60000</v>
      </c>
    </row>
    <row r="11" spans="1:67" s="5" customFormat="1" ht="15" customHeight="1" x14ac:dyDescent="0.25">
      <c r="A11" s="9">
        <v>39560</v>
      </c>
      <c r="B11" s="7" t="s">
        <v>1226</v>
      </c>
      <c r="C11" s="8" t="s">
        <v>1225</v>
      </c>
      <c r="D11" s="75" t="s">
        <v>1692</v>
      </c>
      <c r="E11" s="7" t="s">
        <v>1574</v>
      </c>
      <c r="F11" s="9" t="s">
        <v>70</v>
      </c>
      <c r="G11" s="9" t="s">
        <v>1227</v>
      </c>
      <c r="H11" s="10">
        <v>535</v>
      </c>
      <c r="I11" s="8" t="s">
        <v>491</v>
      </c>
      <c r="J11" s="9">
        <v>46811</v>
      </c>
      <c r="K11" s="9">
        <v>22608737</v>
      </c>
      <c r="L11" s="11" t="str">
        <f t="shared" si="0"/>
        <v>22608737</v>
      </c>
      <c r="M11" s="9"/>
      <c r="N11" s="9">
        <v>0</v>
      </c>
      <c r="O11" s="9">
        <v>0</v>
      </c>
      <c r="P11" s="9" t="s">
        <v>1229</v>
      </c>
      <c r="Q11" s="9" t="s">
        <v>102</v>
      </c>
      <c r="R11" s="9" t="s">
        <v>1230</v>
      </c>
      <c r="S11" s="9" t="s">
        <v>1231</v>
      </c>
      <c r="T11" s="9" t="s">
        <v>1232</v>
      </c>
      <c r="U11" s="9" t="s">
        <v>1233</v>
      </c>
      <c r="V11" s="9" t="s">
        <v>161</v>
      </c>
      <c r="W11" s="9"/>
      <c r="X11" s="9"/>
      <c r="Y11" s="9"/>
      <c r="Z11" s="9"/>
      <c r="AA11" s="9"/>
      <c r="AB11" s="9"/>
      <c r="AC11" s="9"/>
      <c r="AD11" s="9" t="s">
        <v>696</v>
      </c>
      <c r="AE11" s="9" t="s">
        <v>1234</v>
      </c>
      <c r="AF11" s="9" t="s">
        <v>1235</v>
      </c>
      <c r="AG11" s="11">
        <v>776759055</v>
      </c>
      <c r="AH11" s="9" t="s">
        <v>1236</v>
      </c>
      <c r="AI11" s="9"/>
      <c r="AJ11" s="9"/>
      <c r="AK11" s="9"/>
      <c r="AL11" s="9"/>
      <c r="AM11" s="9" t="s">
        <v>1225</v>
      </c>
      <c r="AN11" s="9" t="s">
        <v>1237</v>
      </c>
      <c r="AO11" s="8" t="s">
        <v>1238</v>
      </c>
      <c r="AP11" s="9" t="s">
        <v>353</v>
      </c>
      <c r="AQ11" s="9" t="s">
        <v>1239</v>
      </c>
      <c r="AR11" s="12">
        <v>500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3">
        <v>44927</v>
      </c>
      <c r="BF11" s="13">
        <v>45291</v>
      </c>
      <c r="BG11" s="13">
        <v>45341</v>
      </c>
      <c r="BH11" s="9" t="s">
        <v>491</v>
      </c>
      <c r="BI11" s="14">
        <v>150000</v>
      </c>
      <c r="BJ11" s="14">
        <v>50000</v>
      </c>
      <c r="BK11" s="14" t="str">
        <f t="shared" si="1"/>
        <v>50.000 Kč</v>
      </c>
      <c r="BL11" s="14">
        <v>100000</v>
      </c>
      <c r="BM11" s="15" t="s">
        <v>322</v>
      </c>
      <c r="BN11" s="15" t="s">
        <v>323</v>
      </c>
      <c r="BO11" s="14">
        <v>150000</v>
      </c>
    </row>
    <row r="12" spans="1:67" s="5" customFormat="1" ht="15" customHeight="1" x14ac:dyDescent="0.25">
      <c r="A12" s="9">
        <v>39562</v>
      </c>
      <c r="B12" s="7" t="s">
        <v>390</v>
      </c>
      <c r="C12" s="8" t="s">
        <v>389</v>
      </c>
      <c r="D12" s="75" t="s">
        <v>1684</v>
      </c>
      <c r="E12" s="7" t="s">
        <v>1580</v>
      </c>
      <c r="F12" s="9" t="s">
        <v>70</v>
      </c>
      <c r="G12" s="9" t="s">
        <v>391</v>
      </c>
      <c r="H12" s="10" t="s">
        <v>392</v>
      </c>
      <c r="I12" s="8" t="s">
        <v>209</v>
      </c>
      <c r="J12" s="9">
        <v>46601</v>
      </c>
      <c r="K12" s="22" t="s">
        <v>1581</v>
      </c>
      <c r="L12" s="11" t="str">
        <f t="shared" si="0"/>
        <v>10775421</v>
      </c>
      <c r="M12" s="9"/>
      <c r="N12" s="9">
        <v>0</v>
      </c>
      <c r="O12" s="9">
        <v>0</v>
      </c>
      <c r="P12" s="9" t="s">
        <v>394</v>
      </c>
      <c r="Q12" s="9" t="s">
        <v>212</v>
      </c>
      <c r="R12" s="9" t="s">
        <v>395</v>
      </c>
      <c r="S12" s="9" t="s">
        <v>396</v>
      </c>
      <c r="T12" s="9" t="s">
        <v>397</v>
      </c>
      <c r="U12" s="9" t="s">
        <v>398</v>
      </c>
      <c r="V12" s="9" t="s">
        <v>161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"/>
      <c r="AH12" s="9"/>
      <c r="AI12" s="9"/>
      <c r="AJ12" s="9"/>
      <c r="AK12" s="9"/>
      <c r="AL12" s="9"/>
      <c r="AM12" s="9" t="s">
        <v>389</v>
      </c>
      <c r="AN12" s="9" t="s">
        <v>399</v>
      </c>
      <c r="AO12" s="8" t="s">
        <v>400</v>
      </c>
      <c r="AP12" s="9" t="s">
        <v>90</v>
      </c>
      <c r="AQ12" s="9" t="s">
        <v>91</v>
      </c>
      <c r="AR12" s="12">
        <v>50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3">
        <v>44927</v>
      </c>
      <c r="BF12" s="13">
        <v>45291</v>
      </c>
      <c r="BG12" s="13">
        <v>45341</v>
      </c>
      <c r="BH12" s="9" t="s">
        <v>209</v>
      </c>
      <c r="BI12" s="14">
        <v>50000</v>
      </c>
      <c r="BJ12" s="14">
        <v>30000</v>
      </c>
      <c r="BK12" s="14" t="str">
        <f t="shared" si="1"/>
        <v>30.000 Kč</v>
      </c>
      <c r="BL12" s="14">
        <v>20000</v>
      </c>
      <c r="BM12" s="15" t="s">
        <v>401</v>
      </c>
      <c r="BN12" s="15">
        <v>40</v>
      </c>
      <c r="BO12" s="14">
        <v>50000</v>
      </c>
    </row>
    <row r="13" spans="1:67" s="5" customFormat="1" ht="15" customHeight="1" x14ac:dyDescent="0.25">
      <c r="A13" s="9">
        <v>39565</v>
      </c>
      <c r="B13" s="7" t="s">
        <v>1294</v>
      </c>
      <c r="C13" s="8" t="s">
        <v>1293</v>
      </c>
      <c r="D13" s="75" t="s">
        <v>1688</v>
      </c>
      <c r="E13" s="8"/>
      <c r="F13" s="9" t="s">
        <v>70</v>
      </c>
      <c r="G13" s="9" t="s">
        <v>1295</v>
      </c>
      <c r="H13" s="10">
        <v>182</v>
      </c>
      <c r="I13" s="8" t="s">
        <v>1296</v>
      </c>
      <c r="J13" s="9">
        <v>46361</v>
      </c>
      <c r="K13" s="9">
        <v>46744711</v>
      </c>
      <c r="L13" s="11" t="str">
        <f t="shared" si="0"/>
        <v>46744711</v>
      </c>
      <c r="M13" s="9"/>
      <c r="N13" s="9">
        <v>0</v>
      </c>
      <c r="O13" s="9">
        <v>0</v>
      </c>
      <c r="P13" s="9" t="s">
        <v>1298</v>
      </c>
      <c r="Q13" s="9"/>
      <c r="R13" s="9" t="s">
        <v>157</v>
      </c>
      <c r="S13" s="9" t="s">
        <v>1299</v>
      </c>
      <c r="T13" s="9" t="s">
        <v>1300</v>
      </c>
      <c r="U13" s="9" t="s">
        <v>1301</v>
      </c>
      <c r="V13" s="9" t="s">
        <v>161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"/>
      <c r="AH13" s="9"/>
      <c r="AI13" s="9" t="s">
        <v>1302</v>
      </c>
      <c r="AJ13" s="9">
        <v>421</v>
      </c>
      <c r="AK13" s="9" t="s">
        <v>1296</v>
      </c>
      <c r="AL13" s="9">
        <v>46361</v>
      </c>
      <c r="AM13" s="9" t="s">
        <v>1293</v>
      </c>
      <c r="AN13" s="9" t="s">
        <v>1303</v>
      </c>
      <c r="AO13" s="8" t="s">
        <v>1304</v>
      </c>
      <c r="AP13" s="9" t="s">
        <v>1305</v>
      </c>
      <c r="AQ13" s="9" t="s">
        <v>1306</v>
      </c>
      <c r="AR13" s="12">
        <v>150</v>
      </c>
      <c r="AS13" s="9" t="s">
        <v>1307</v>
      </c>
      <c r="AT13" s="9" t="s">
        <v>1308</v>
      </c>
      <c r="AU13" s="9" t="s">
        <v>1308</v>
      </c>
      <c r="AV13" s="9" t="s">
        <v>1308</v>
      </c>
      <c r="AW13" s="9" t="s">
        <v>1308</v>
      </c>
      <c r="AX13" s="9" t="s">
        <v>1308</v>
      </c>
      <c r="AY13" s="9" t="s">
        <v>1308</v>
      </c>
      <c r="AZ13" s="9" t="s">
        <v>1308</v>
      </c>
      <c r="BA13" s="9" t="s">
        <v>1308</v>
      </c>
      <c r="BB13" s="9"/>
      <c r="BC13" s="9"/>
      <c r="BD13" s="9"/>
      <c r="BE13" s="13">
        <v>44927</v>
      </c>
      <c r="BF13" s="13">
        <v>45016</v>
      </c>
      <c r="BG13" s="13">
        <v>45066</v>
      </c>
      <c r="BH13" s="9" t="s">
        <v>1296</v>
      </c>
      <c r="BI13" s="14">
        <v>95000</v>
      </c>
      <c r="BJ13" s="14">
        <v>42000</v>
      </c>
      <c r="BK13" s="14" t="str">
        <f t="shared" si="1"/>
        <v>42.000 Kč</v>
      </c>
      <c r="BL13" s="14">
        <v>53000</v>
      </c>
      <c r="BM13" s="15" t="s">
        <v>1309</v>
      </c>
      <c r="BN13" s="15" t="s">
        <v>1310</v>
      </c>
      <c r="BO13" s="14">
        <v>95000</v>
      </c>
    </row>
    <row r="14" spans="1:67" s="5" customFormat="1" ht="15" customHeight="1" x14ac:dyDescent="0.25">
      <c r="A14" s="9">
        <v>39566</v>
      </c>
      <c r="B14" s="7" t="s">
        <v>1022</v>
      </c>
      <c r="C14" s="8" t="s">
        <v>1021</v>
      </c>
      <c r="D14" s="75" t="s">
        <v>1614</v>
      </c>
      <c r="E14" s="8" t="s">
        <v>1548</v>
      </c>
      <c r="F14" s="9" t="s">
        <v>70</v>
      </c>
      <c r="G14" s="9" t="s">
        <v>1023</v>
      </c>
      <c r="H14" s="10">
        <v>159</v>
      </c>
      <c r="I14" s="8" t="s">
        <v>1024</v>
      </c>
      <c r="J14" s="9">
        <v>46343</v>
      </c>
      <c r="K14" s="9">
        <v>22886192</v>
      </c>
      <c r="L14" s="11" t="str">
        <f t="shared" si="0"/>
        <v>22886192</v>
      </c>
      <c r="M14" s="9"/>
      <c r="N14" s="9">
        <v>0</v>
      </c>
      <c r="O14" s="9">
        <v>0</v>
      </c>
      <c r="P14" s="9" t="s">
        <v>1026</v>
      </c>
      <c r="Q14" s="9" t="s">
        <v>102</v>
      </c>
      <c r="R14" s="9" t="s">
        <v>1027</v>
      </c>
      <c r="S14" s="9" t="s">
        <v>1028</v>
      </c>
      <c r="T14" s="9" t="s">
        <v>1029</v>
      </c>
      <c r="U14" s="9" t="s">
        <v>1030</v>
      </c>
      <c r="V14" s="9" t="s">
        <v>161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1"/>
      <c r="AH14" s="9"/>
      <c r="AI14" s="9"/>
      <c r="AJ14" s="9"/>
      <c r="AK14" s="9"/>
      <c r="AL14" s="9"/>
      <c r="AM14" s="9" t="s">
        <v>1021</v>
      </c>
      <c r="AN14" s="9" t="s">
        <v>1031</v>
      </c>
      <c r="AO14" s="8" t="s">
        <v>1032</v>
      </c>
      <c r="AP14" s="9" t="s">
        <v>90</v>
      </c>
      <c r="AQ14" s="9" t="s">
        <v>91</v>
      </c>
      <c r="AR14" s="12">
        <v>100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3">
        <v>44927</v>
      </c>
      <c r="BF14" s="13">
        <v>45291</v>
      </c>
      <c r="BG14" s="13">
        <v>45341</v>
      </c>
      <c r="BH14" s="9" t="s">
        <v>1024</v>
      </c>
      <c r="BI14" s="14">
        <v>45000</v>
      </c>
      <c r="BJ14" s="14">
        <v>30000</v>
      </c>
      <c r="BK14" s="14" t="str">
        <f t="shared" si="1"/>
        <v>30.000 Kč</v>
      </c>
      <c r="BL14" s="14">
        <v>15000</v>
      </c>
      <c r="BM14" s="15" t="s">
        <v>323</v>
      </c>
      <c r="BN14" s="15" t="s">
        <v>322</v>
      </c>
      <c r="BO14" s="14">
        <v>45000</v>
      </c>
    </row>
    <row r="15" spans="1:67" s="5" customFormat="1" ht="15" customHeight="1" x14ac:dyDescent="0.25">
      <c r="A15" s="9">
        <v>39567</v>
      </c>
      <c r="B15" s="7" t="s">
        <v>618</v>
      </c>
      <c r="C15" s="8" t="s">
        <v>617</v>
      </c>
      <c r="D15" s="75" t="s">
        <v>1689</v>
      </c>
      <c r="E15" s="7" t="s">
        <v>1554</v>
      </c>
      <c r="F15" s="9" t="s">
        <v>70</v>
      </c>
      <c r="G15" s="9" t="s">
        <v>619</v>
      </c>
      <c r="H15" s="10" t="s">
        <v>620</v>
      </c>
      <c r="I15" s="8" t="s">
        <v>460</v>
      </c>
      <c r="J15" s="9">
        <v>47006</v>
      </c>
      <c r="K15" s="9">
        <v>1554913</v>
      </c>
      <c r="L15" s="11" t="str">
        <f t="shared" si="0"/>
        <v>01554913</v>
      </c>
      <c r="M15" s="9"/>
      <c r="N15" s="9">
        <v>0</v>
      </c>
      <c r="O15" s="9">
        <v>0</v>
      </c>
      <c r="P15" s="9" t="s">
        <v>621</v>
      </c>
      <c r="Q15" s="9" t="s">
        <v>133</v>
      </c>
      <c r="R15" s="9" t="s">
        <v>622</v>
      </c>
      <c r="S15" s="9" t="s">
        <v>623</v>
      </c>
      <c r="T15" s="9" t="s">
        <v>624</v>
      </c>
      <c r="U15" s="9" t="s">
        <v>625</v>
      </c>
      <c r="V15" s="9" t="s">
        <v>161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1"/>
      <c r="AH15" s="9"/>
      <c r="AI15" s="9"/>
      <c r="AJ15" s="9"/>
      <c r="AK15" s="9"/>
      <c r="AL15" s="9"/>
      <c r="AM15" s="9" t="s">
        <v>617</v>
      </c>
      <c r="AN15" s="9" t="s">
        <v>626</v>
      </c>
      <c r="AO15" s="8" t="s">
        <v>627</v>
      </c>
      <c r="AP15" s="9" t="s">
        <v>116</v>
      </c>
      <c r="AQ15" s="9" t="s">
        <v>91</v>
      </c>
      <c r="AR15" s="12">
        <v>180</v>
      </c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3">
        <v>44927</v>
      </c>
      <c r="BF15" s="13">
        <v>45291</v>
      </c>
      <c r="BG15" s="13">
        <v>45341</v>
      </c>
      <c r="BH15" s="9" t="s">
        <v>460</v>
      </c>
      <c r="BI15" s="14">
        <v>170000</v>
      </c>
      <c r="BJ15" s="14">
        <v>50000</v>
      </c>
      <c r="BK15" s="14" t="str">
        <f t="shared" si="1"/>
        <v>50.000 Kč</v>
      </c>
      <c r="BL15" s="14">
        <v>120000</v>
      </c>
      <c r="BM15" s="15" t="s">
        <v>581</v>
      </c>
      <c r="BN15" s="15" t="s">
        <v>582</v>
      </c>
      <c r="BO15" s="14">
        <v>170000</v>
      </c>
    </row>
    <row r="16" spans="1:67" s="5" customFormat="1" ht="15" customHeight="1" x14ac:dyDescent="0.25">
      <c r="A16" s="9">
        <v>39570</v>
      </c>
      <c r="B16" s="7" t="s">
        <v>540</v>
      </c>
      <c r="C16" s="8" t="s">
        <v>539</v>
      </c>
      <c r="D16" s="75" t="s">
        <v>1614</v>
      </c>
      <c r="E16" s="8" t="s">
        <v>1548</v>
      </c>
      <c r="F16" s="9" t="s">
        <v>70</v>
      </c>
      <c r="G16" s="9" t="s">
        <v>541</v>
      </c>
      <c r="H16" s="10" t="s">
        <v>542</v>
      </c>
      <c r="I16" s="8" t="s">
        <v>93</v>
      </c>
      <c r="J16" s="9">
        <v>46006</v>
      </c>
      <c r="K16" s="9">
        <v>22715436</v>
      </c>
      <c r="L16" s="11" t="str">
        <f t="shared" si="0"/>
        <v>22715436</v>
      </c>
      <c r="M16" s="9"/>
      <c r="N16" s="9">
        <v>0</v>
      </c>
      <c r="O16" s="9">
        <v>0</v>
      </c>
      <c r="P16" s="9" t="s">
        <v>544</v>
      </c>
      <c r="Q16" s="9"/>
      <c r="R16" s="9" t="s">
        <v>279</v>
      </c>
      <c r="S16" s="9" t="s">
        <v>545</v>
      </c>
      <c r="T16" s="9" t="s">
        <v>546</v>
      </c>
      <c r="U16" s="9" t="s">
        <v>547</v>
      </c>
      <c r="V16" s="9" t="s">
        <v>161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1"/>
      <c r="AH16" s="9"/>
      <c r="AI16" s="9"/>
      <c r="AJ16" s="9"/>
      <c r="AK16" s="9"/>
      <c r="AL16" s="9"/>
      <c r="AM16" s="9" t="s">
        <v>539</v>
      </c>
      <c r="AN16" s="9" t="s">
        <v>548</v>
      </c>
      <c r="AO16" s="8" t="s">
        <v>549</v>
      </c>
      <c r="AP16" s="9" t="s">
        <v>90</v>
      </c>
      <c r="AQ16" s="9" t="s">
        <v>91</v>
      </c>
      <c r="AR16" s="12">
        <v>250</v>
      </c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3">
        <v>44986</v>
      </c>
      <c r="BF16" s="13">
        <v>45291</v>
      </c>
      <c r="BG16" s="13">
        <v>45341</v>
      </c>
      <c r="BH16" s="9" t="s">
        <v>93</v>
      </c>
      <c r="BI16" s="14">
        <v>215000</v>
      </c>
      <c r="BJ16" s="14">
        <v>150000</v>
      </c>
      <c r="BK16" s="14" t="str">
        <f t="shared" si="1"/>
        <v>150.000 Kč</v>
      </c>
      <c r="BL16" s="14">
        <v>65000</v>
      </c>
      <c r="BM16" s="15" t="s">
        <v>188</v>
      </c>
      <c r="BN16" s="15">
        <v>0.30230000000000001</v>
      </c>
      <c r="BO16" s="14">
        <v>215000</v>
      </c>
    </row>
    <row r="17" spans="1:67" s="5" customFormat="1" ht="15" customHeight="1" x14ac:dyDescent="0.25">
      <c r="A17" s="9">
        <v>39571</v>
      </c>
      <c r="B17" s="7" t="s">
        <v>1424</v>
      </c>
      <c r="C17" s="8" t="s">
        <v>1423</v>
      </c>
      <c r="D17" s="75" t="s">
        <v>1690</v>
      </c>
      <c r="E17" s="8" t="s">
        <v>1545</v>
      </c>
      <c r="F17" s="9" t="s">
        <v>207</v>
      </c>
      <c r="G17" s="9" t="s">
        <v>1425</v>
      </c>
      <c r="H17" s="10">
        <v>1</v>
      </c>
      <c r="I17" s="8" t="s">
        <v>1019</v>
      </c>
      <c r="J17" s="9">
        <v>46822</v>
      </c>
      <c r="K17" s="9">
        <v>64669840</v>
      </c>
      <c r="L17" s="11" t="str">
        <f t="shared" si="0"/>
        <v>64669840</v>
      </c>
      <c r="M17" s="9"/>
      <c r="N17" s="9">
        <v>0</v>
      </c>
      <c r="O17" s="9">
        <v>0</v>
      </c>
      <c r="P17" s="9" t="s">
        <v>1427</v>
      </c>
      <c r="Q17" s="9"/>
      <c r="R17" s="9" t="s">
        <v>335</v>
      </c>
      <c r="S17" s="9" t="s">
        <v>1072</v>
      </c>
      <c r="T17" s="9"/>
      <c r="U17" s="9" t="s">
        <v>1428</v>
      </c>
      <c r="V17" s="9" t="s">
        <v>1429</v>
      </c>
      <c r="W17" s="9"/>
      <c r="X17" s="9"/>
      <c r="Y17" s="9"/>
      <c r="Z17" s="9"/>
      <c r="AA17" s="9"/>
      <c r="AB17" s="9"/>
      <c r="AC17" s="9"/>
      <c r="AD17" s="9" t="s">
        <v>665</v>
      </c>
      <c r="AE17" s="9" t="s">
        <v>1430</v>
      </c>
      <c r="AF17" s="9" t="s">
        <v>1431</v>
      </c>
      <c r="AG17" s="11">
        <v>722968168</v>
      </c>
      <c r="AH17" s="9" t="s">
        <v>1432</v>
      </c>
      <c r="AI17" s="9"/>
      <c r="AJ17" s="9"/>
      <c r="AK17" s="9"/>
      <c r="AL17" s="9"/>
      <c r="AM17" s="9" t="s">
        <v>1423</v>
      </c>
      <c r="AN17" s="9" t="s">
        <v>1433</v>
      </c>
      <c r="AO17" s="8" t="s">
        <v>1434</v>
      </c>
      <c r="AP17" s="9" t="s">
        <v>90</v>
      </c>
      <c r="AQ17" s="9" t="s">
        <v>91</v>
      </c>
      <c r="AR17" s="12">
        <v>30</v>
      </c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3">
        <v>44927</v>
      </c>
      <c r="BF17" s="13">
        <v>45291</v>
      </c>
      <c r="BG17" s="13">
        <v>45341</v>
      </c>
      <c r="BH17" s="9" t="s">
        <v>1019</v>
      </c>
      <c r="BI17" s="14">
        <v>45000</v>
      </c>
      <c r="BJ17" s="14">
        <v>22500</v>
      </c>
      <c r="BK17" s="14" t="str">
        <f t="shared" si="1"/>
        <v>22.500 Kč</v>
      </c>
      <c r="BL17" s="14">
        <v>22500</v>
      </c>
      <c r="BM17" s="15" t="s">
        <v>171</v>
      </c>
      <c r="BN17" s="15">
        <v>50</v>
      </c>
      <c r="BO17" s="14">
        <v>45000</v>
      </c>
    </row>
    <row r="18" spans="1:67" s="5" customFormat="1" ht="15" customHeight="1" x14ac:dyDescent="0.25">
      <c r="A18" s="9">
        <v>39573</v>
      </c>
      <c r="B18" s="30" t="s">
        <v>326</v>
      </c>
      <c r="C18" s="31" t="s">
        <v>325</v>
      </c>
      <c r="D18" s="75" t="s">
        <v>1691</v>
      </c>
      <c r="E18" s="30" t="s">
        <v>1594</v>
      </c>
      <c r="F18" s="32" t="s">
        <v>70</v>
      </c>
      <c r="G18" s="32" t="s">
        <v>327</v>
      </c>
      <c r="H18" s="33">
        <v>218</v>
      </c>
      <c r="I18" s="31" t="s">
        <v>328</v>
      </c>
      <c r="J18" s="32">
        <v>46844</v>
      </c>
      <c r="K18" s="32">
        <v>16389751</v>
      </c>
      <c r="L18" s="11" t="str">
        <f t="shared" si="0"/>
        <v>16389751</v>
      </c>
      <c r="M18" s="32"/>
      <c r="N18" s="32">
        <v>0</v>
      </c>
      <c r="O18" s="32">
        <v>0</v>
      </c>
      <c r="P18" s="32" t="s">
        <v>330</v>
      </c>
      <c r="Q18" s="32"/>
      <c r="R18" s="32" t="s">
        <v>331</v>
      </c>
      <c r="S18" s="32" t="s">
        <v>332</v>
      </c>
      <c r="T18" s="32" t="s">
        <v>333</v>
      </c>
      <c r="U18" s="32" t="s">
        <v>334</v>
      </c>
      <c r="V18" s="32" t="s">
        <v>199</v>
      </c>
      <c r="W18" s="32"/>
      <c r="X18" s="32"/>
      <c r="Y18" s="32"/>
      <c r="Z18" s="32"/>
      <c r="AA18" s="32"/>
      <c r="AB18" s="32"/>
      <c r="AC18" s="32"/>
      <c r="AD18" s="32" t="s">
        <v>335</v>
      </c>
      <c r="AE18" s="32" t="s">
        <v>336</v>
      </c>
      <c r="AF18" s="32" t="s">
        <v>337</v>
      </c>
      <c r="AG18" s="34">
        <v>608732340</v>
      </c>
      <c r="AH18" s="32" t="s">
        <v>338</v>
      </c>
      <c r="AI18" s="32"/>
      <c r="AJ18" s="32"/>
      <c r="AK18" s="32"/>
      <c r="AL18" s="32"/>
      <c r="AM18" s="32" t="s">
        <v>325</v>
      </c>
      <c r="AN18" s="32" t="s">
        <v>339</v>
      </c>
      <c r="AO18" s="31" t="s">
        <v>340</v>
      </c>
      <c r="AP18" s="32" t="s">
        <v>90</v>
      </c>
      <c r="AQ18" s="32" t="s">
        <v>91</v>
      </c>
      <c r="AR18" s="35">
        <v>270</v>
      </c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6">
        <v>45192</v>
      </c>
      <c r="BF18" s="36">
        <v>45192</v>
      </c>
      <c r="BG18" s="36">
        <v>45242</v>
      </c>
      <c r="BH18" s="32" t="s">
        <v>328</v>
      </c>
      <c r="BI18" s="37">
        <v>48000</v>
      </c>
      <c r="BJ18" s="36">
        <v>45192</v>
      </c>
      <c r="BK18" s="14" t="str">
        <f t="shared" si="1"/>
        <v>45.192 Kč</v>
      </c>
      <c r="BL18" s="36">
        <v>45192</v>
      </c>
      <c r="BM18" s="36">
        <v>45242</v>
      </c>
      <c r="BN18" s="32" t="s">
        <v>328</v>
      </c>
      <c r="BO18" s="37">
        <v>48000</v>
      </c>
    </row>
    <row r="19" spans="1:67" s="5" customFormat="1" ht="15" customHeight="1" x14ac:dyDescent="0.25">
      <c r="A19" s="9">
        <v>39574</v>
      </c>
      <c r="B19" s="7" t="s">
        <v>825</v>
      </c>
      <c r="C19" s="8" t="s">
        <v>824</v>
      </c>
      <c r="D19" s="75" t="s">
        <v>1692</v>
      </c>
      <c r="E19" s="7" t="s">
        <v>1573</v>
      </c>
      <c r="F19" s="9" t="s">
        <v>70</v>
      </c>
      <c r="G19" s="9" t="s">
        <v>826</v>
      </c>
      <c r="H19" s="10">
        <v>283</v>
      </c>
      <c r="I19" s="8" t="s">
        <v>354</v>
      </c>
      <c r="J19" s="9">
        <v>47301</v>
      </c>
      <c r="K19" s="9">
        <v>46750568</v>
      </c>
      <c r="L19" s="11" t="str">
        <f t="shared" si="0"/>
        <v>46750568</v>
      </c>
      <c r="M19" s="9"/>
      <c r="N19" s="9">
        <v>0</v>
      </c>
      <c r="O19" s="9">
        <v>0</v>
      </c>
      <c r="P19" s="9" t="s">
        <v>828</v>
      </c>
      <c r="Q19" s="9" t="s">
        <v>133</v>
      </c>
      <c r="R19" s="9" t="s">
        <v>759</v>
      </c>
      <c r="S19" s="9" t="s">
        <v>829</v>
      </c>
      <c r="T19" s="9" t="s">
        <v>830</v>
      </c>
      <c r="U19" s="9" t="s">
        <v>831</v>
      </c>
      <c r="V19" s="9" t="s">
        <v>832</v>
      </c>
      <c r="W19" s="9"/>
      <c r="X19" s="9"/>
      <c r="Y19" s="9"/>
      <c r="Z19" s="9"/>
      <c r="AA19" s="9"/>
      <c r="AB19" s="9"/>
      <c r="AC19" s="9"/>
      <c r="AD19" s="9" t="s">
        <v>833</v>
      </c>
      <c r="AE19" s="9" t="s">
        <v>834</v>
      </c>
      <c r="AF19" s="9" t="s">
        <v>830</v>
      </c>
      <c r="AG19" s="11">
        <v>737988358</v>
      </c>
      <c r="AH19" s="9" t="s">
        <v>835</v>
      </c>
      <c r="AI19" s="9"/>
      <c r="AJ19" s="9"/>
      <c r="AK19" s="9"/>
      <c r="AL19" s="9"/>
      <c r="AM19" s="9" t="s">
        <v>824</v>
      </c>
      <c r="AN19" s="9" t="s">
        <v>836</v>
      </c>
      <c r="AO19" s="8" t="s">
        <v>837</v>
      </c>
      <c r="AP19" s="9" t="s">
        <v>90</v>
      </c>
      <c r="AQ19" s="9" t="s">
        <v>91</v>
      </c>
      <c r="AR19" s="12">
        <v>100</v>
      </c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3">
        <v>44927</v>
      </c>
      <c r="BF19" s="13">
        <v>45291</v>
      </c>
      <c r="BG19" s="13">
        <v>45341</v>
      </c>
      <c r="BH19" s="9" t="s">
        <v>354</v>
      </c>
      <c r="BI19" s="14">
        <v>65000</v>
      </c>
      <c r="BJ19" s="14">
        <v>30000</v>
      </c>
      <c r="BK19" s="14" t="str">
        <f t="shared" si="1"/>
        <v>30.000 Kč</v>
      </c>
      <c r="BL19" s="14">
        <v>35000</v>
      </c>
      <c r="BM19" s="15" t="s">
        <v>685</v>
      </c>
      <c r="BN19" s="15" t="s">
        <v>686</v>
      </c>
      <c r="BO19" s="14">
        <v>65000</v>
      </c>
    </row>
    <row r="20" spans="1:67" s="5" customFormat="1" ht="15" customHeight="1" x14ac:dyDescent="0.25">
      <c r="A20" s="9">
        <v>39576</v>
      </c>
      <c r="B20" s="7" t="s">
        <v>1480</v>
      </c>
      <c r="C20" s="8" t="s">
        <v>1479</v>
      </c>
      <c r="D20" s="75" t="s">
        <v>1690</v>
      </c>
      <c r="E20" s="8" t="s">
        <v>1553</v>
      </c>
      <c r="F20" s="9" t="s">
        <v>70</v>
      </c>
      <c r="G20" s="9" t="s">
        <v>1481</v>
      </c>
      <c r="H20" s="10">
        <v>2601</v>
      </c>
      <c r="I20" s="8" t="s">
        <v>460</v>
      </c>
      <c r="J20" s="9">
        <v>47006</v>
      </c>
      <c r="K20" s="22" t="s">
        <v>1572</v>
      </c>
      <c r="L20" s="11" t="str">
        <f t="shared" si="0"/>
        <v>04694597</v>
      </c>
      <c r="M20" s="9"/>
      <c r="N20" s="9">
        <v>0</v>
      </c>
      <c r="O20" s="9">
        <v>0</v>
      </c>
      <c r="P20" s="9" t="s">
        <v>1483</v>
      </c>
      <c r="Q20" s="9"/>
      <c r="R20" s="9" t="s">
        <v>1177</v>
      </c>
      <c r="S20" s="9" t="s">
        <v>1484</v>
      </c>
      <c r="T20" s="9" t="s">
        <v>1485</v>
      </c>
      <c r="U20" s="9" t="s">
        <v>1486</v>
      </c>
      <c r="V20" s="9" t="s">
        <v>1487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1"/>
      <c r="AH20" s="9"/>
      <c r="AI20" s="9"/>
      <c r="AJ20" s="9"/>
      <c r="AK20" s="9"/>
      <c r="AL20" s="9"/>
      <c r="AM20" s="9" t="s">
        <v>1479</v>
      </c>
      <c r="AN20" s="9" t="s">
        <v>1488</v>
      </c>
      <c r="AO20" s="8" t="s">
        <v>1489</v>
      </c>
      <c r="AP20" s="9" t="s">
        <v>90</v>
      </c>
      <c r="AQ20" s="9" t="s">
        <v>91</v>
      </c>
      <c r="AR20" s="12">
        <v>32</v>
      </c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3">
        <v>44927</v>
      </c>
      <c r="BF20" s="13">
        <v>45291</v>
      </c>
      <c r="BG20" s="13">
        <v>45341</v>
      </c>
      <c r="BH20" s="9" t="s">
        <v>129</v>
      </c>
      <c r="BI20" s="14">
        <v>40400</v>
      </c>
      <c r="BJ20" s="14">
        <v>27600</v>
      </c>
      <c r="BK20" s="14" t="str">
        <f t="shared" si="1"/>
        <v>27.600 Kč</v>
      </c>
      <c r="BL20" s="14">
        <v>12800</v>
      </c>
      <c r="BM20" s="15" t="s">
        <v>1490</v>
      </c>
      <c r="BN20" s="15">
        <v>3.168E+16</v>
      </c>
      <c r="BO20" s="14">
        <v>40400</v>
      </c>
    </row>
    <row r="21" spans="1:67" s="5" customFormat="1" ht="15.75" customHeight="1" x14ac:dyDescent="0.25">
      <c r="A21" s="9">
        <v>39581</v>
      </c>
      <c r="B21" s="7" t="s">
        <v>1185</v>
      </c>
      <c r="C21" s="8" t="s">
        <v>1184</v>
      </c>
      <c r="D21" s="75" t="s">
        <v>1598</v>
      </c>
      <c r="E21" s="7" t="s">
        <v>1582</v>
      </c>
      <c r="F21" s="9" t="s">
        <v>70</v>
      </c>
      <c r="G21" s="9" t="s">
        <v>1186</v>
      </c>
      <c r="H21" s="10">
        <v>238</v>
      </c>
      <c r="I21" s="8" t="s">
        <v>1186</v>
      </c>
      <c r="J21" s="9">
        <v>51243</v>
      </c>
      <c r="K21" s="9">
        <v>527459</v>
      </c>
      <c r="L21" s="11" t="str">
        <f t="shared" si="0"/>
        <v>00527459</v>
      </c>
      <c r="M21" s="9" t="s">
        <v>1188</v>
      </c>
      <c r="N21" s="9">
        <v>0</v>
      </c>
      <c r="O21" s="9">
        <v>0</v>
      </c>
      <c r="P21" s="9" t="s">
        <v>1189</v>
      </c>
      <c r="Q21" s="9"/>
      <c r="R21" s="9" t="s">
        <v>331</v>
      </c>
      <c r="S21" s="9" t="s">
        <v>1190</v>
      </c>
      <c r="T21" s="9" t="s">
        <v>1191</v>
      </c>
      <c r="U21" s="9" t="s">
        <v>1192</v>
      </c>
      <c r="V21" s="9" t="s">
        <v>1193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1"/>
      <c r="AH21" s="9"/>
      <c r="AI21" s="9"/>
      <c r="AJ21" s="9"/>
      <c r="AK21" s="9"/>
      <c r="AL21" s="9"/>
      <c r="AM21" s="9" t="s">
        <v>1184</v>
      </c>
      <c r="AN21" s="9" t="s">
        <v>1194</v>
      </c>
      <c r="AO21" s="8" t="s">
        <v>1195</v>
      </c>
      <c r="AP21" s="9" t="s">
        <v>90</v>
      </c>
      <c r="AQ21" s="9" t="s">
        <v>91</v>
      </c>
      <c r="AR21" s="12">
        <v>30</v>
      </c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3">
        <v>44927</v>
      </c>
      <c r="BF21" s="13">
        <v>45107</v>
      </c>
      <c r="BG21" s="13">
        <v>45157</v>
      </c>
      <c r="BH21" s="9" t="s">
        <v>1196</v>
      </c>
      <c r="BI21" s="14">
        <v>80000</v>
      </c>
      <c r="BJ21" s="14">
        <v>56000</v>
      </c>
      <c r="BK21" s="14" t="str">
        <f t="shared" si="1"/>
        <v>56.000 Kč</v>
      </c>
      <c r="BL21" s="14">
        <v>24000</v>
      </c>
      <c r="BM21" s="15" t="s">
        <v>512</v>
      </c>
      <c r="BN21" s="15">
        <v>30</v>
      </c>
      <c r="BO21" s="14">
        <v>80000</v>
      </c>
    </row>
    <row r="22" spans="1:67" s="40" customFormat="1" ht="15.75" customHeight="1" x14ac:dyDescent="0.25">
      <c r="A22" s="32">
        <v>39582</v>
      </c>
      <c r="B22" s="7" t="s">
        <v>630</v>
      </c>
      <c r="C22" s="8" t="s">
        <v>1575</v>
      </c>
      <c r="D22" s="75" t="s">
        <v>1692</v>
      </c>
      <c r="E22" s="7" t="s">
        <v>1573</v>
      </c>
      <c r="F22" s="9" t="s">
        <v>70</v>
      </c>
      <c r="G22" s="9" t="s">
        <v>631</v>
      </c>
      <c r="H22" s="10">
        <v>580</v>
      </c>
      <c r="I22" s="8" t="s">
        <v>248</v>
      </c>
      <c r="J22" s="9">
        <v>46841</v>
      </c>
      <c r="K22" s="9">
        <v>16389204</v>
      </c>
      <c r="L22" s="11" t="str">
        <f t="shared" si="0"/>
        <v>16389204</v>
      </c>
      <c r="M22" s="9"/>
      <c r="N22" s="9">
        <v>0</v>
      </c>
      <c r="O22" s="9">
        <v>0</v>
      </c>
      <c r="P22" s="9" t="s">
        <v>633</v>
      </c>
      <c r="Q22" s="9" t="s">
        <v>212</v>
      </c>
      <c r="R22" s="9" t="s">
        <v>379</v>
      </c>
      <c r="S22" s="9" t="s">
        <v>634</v>
      </c>
      <c r="T22" s="9" t="s">
        <v>635</v>
      </c>
      <c r="U22" s="9" t="s">
        <v>636</v>
      </c>
      <c r="V22" s="9" t="s">
        <v>637</v>
      </c>
      <c r="W22" s="9"/>
      <c r="X22" s="9"/>
      <c r="Y22" s="9"/>
      <c r="Z22" s="9"/>
      <c r="AA22" s="9"/>
      <c r="AB22" s="9"/>
      <c r="AC22" s="9"/>
      <c r="AD22" s="9" t="s">
        <v>379</v>
      </c>
      <c r="AE22" s="9"/>
      <c r="AF22" s="9"/>
      <c r="AG22" s="11"/>
      <c r="AH22" s="9"/>
      <c r="AI22" s="9" t="s">
        <v>638</v>
      </c>
      <c r="AJ22" s="9">
        <v>176</v>
      </c>
      <c r="AK22" s="9" t="s">
        <v>248</v>
      </c>
      <c r="AL22" s="9">
        <v>46841</v>
      </c>
      <c r="AM22" s="9" t="s">
        <v>629</v>
      </c>
      <c r="AN22" s="9" t="s">
        <v>639</v>
      </c>
      <c r="AO22" s="8" t="s">
        <v>640</v>
      </c>
      <c r="AP22" s="9" t="s">
        <v>116</v>
      </c>
      <c r="AQ22" s="9" t="s">
        <v>91</v>
      </c>
      <c r="AR22" s="12">
        <v>360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3">
        <v>44927</v>
      </c>
      <c r="BF22" s="13">
        <v>45291</v>
      </c>
      <c r="BG22" s="13">
        <v>45341</v>
      </c>
      <c r="BH22" s="9" t="s">
        <v>248</v>
      </c>
      <c r="BI22" s="14">
        <v>67000</v>
      </c>
      <c r="BJ22" s="14">
        <v>32000</v>
      </c>
      <c r="BK22" s="14" t="str">
        <f t="shared" si="1"/>
        <v>32.000 Kč</v>
      </c>
      <c r="BL22" s="14">
        <v>35000</v>
      </c>
      <c r="BM22" s="15" t="s">
        <v>641</v>
      </c>
      <c r="BN22" s="15" t="s">
        <v>642</v>
      </c>
      <c r="BO22" s="14">
        <v>67000</v>
      </c>
    </row>
  </sheetData>
  <sortState xmlns:xlrd2="http://schemas.microsoft.com/office/spreadsheetml/2017/richdata2" ref="B2:BO22">
    <sortCondition ref="B2:B22"/>
  </sortState>
  <phoneticPr fontId="20" type="noConversion"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E265-A8F2-4024-B6FC-89A8879CF6BC}">
  <dimension ref="A3:D73"/>
  <sheetViews>
    <sheetView topLeftCell="A45" zoomScaleNormal="100" workbookViewId="0">
      <selection activeCell="A3" sqref="A3:D73"/>
    </sheetView>
  </sheetViews>
  <sheetFormatPr defaultRowHeight="15" x14ac:dyDescent="0.25"/>
  <cols>
    <col min="1" max="1" width="55.140625" style="110" customWidth="1"/>
    <col min="2" max="2" width="10.140625" style="110" bestFit="1" customWidth="1"/>
    <col min="3" max="3" width="45.42578125" style="110" customWidth="1"/>
    <col min="4" max="4" width="16" style="110" bestFit="1" customWidth="1"/>
    <col min="5" max="16384" width="9.140625" style="110"/>
  </cols>
  <sheetData>
    <row r="3" spans="1:4" ht="31.5" x14ac:dyDescent="0.25">
      <c r="A3" s="107" t="s">
        <v>1803</v>
      </c>
      <c r="B3" s="108" t="s">
        <v>1535</v>
      </c>
      <c r="C3" s="109" t="s">
        <v>1804</v>
      </c>
      <c r="D3" s="109" t="s">
        <v>1805</v>
      </c>
    </row>
    <row r="4" spans="1:4" ht="63" x14ac:dyDescent="0.25">
      <c r="A4" s="111" t="s">
        <v>660</v>
      </c>
      <c r="B4" s="112" t="s">
        <v>1673</v>
      </c>
      <c r="C4" s="8" t="s">
        <v>659</v>
      </c>
      <c r="D4" s="114">
        <v>55000</v>
      </c>
    </row>
    <row r="5" spans="1:4" ht="15.75" x14ac:dyDescent="0.25">
      <c r="A5" s="111" t="s">
        <v>1566</v>
      </c>
      <c r="B5" s="112" t="s">
        <v>1652</v>
      </c>
      <c r="C5" s="8" t="s">
        <v>644</v>
      </c>
      <c r="D5" s="114">
        <v>35000</v>
      </c>
    </row>
    <row r="6" spans="1:4" ht="31.5" x14ac:dyDescent="0.25">
      <c r="A6" s="111" t="s">
        <v>840</v>
      </c>
      <c r="B6" s="112" t="s">
        <v>1627</v>
      </c>
      <c r="C6" s="8" t="s">
        <v>839</v>
      </c>
      <c r="D6" s="114">
        <v>38000</v>
      </c>
    </row>
    <row r="7" spans="1:4" ht="15.75" x14ac:dyDescent="0.25">
      <c r="A7" s="111" t="s">
        <v>343</v>
      </c>
      <c r="B7" s="112" t="s">
        <v>1658</v>
      </c>
      <c r="C7" s="8" t="s">
        <v>342</v>
      </c>
      <c r="D7" s="114">
        <v>150000</v>
      </c>
    </row>
    <row r="8" spans="1:4" ht="15.75" x14ac:dyDescent="0.25">
      <c r="A8" s="111" t="s">
        <v>890</v>
      </c>
      <c r="B8" s="112" t="s">
        <v>1632</v>
      </c>
      <c r="C8" s="8" t="s">
        <v>889</v>
      </c>
      <c r="D8" s="114">
        <v>30000</v>
      </c>
    </row>
    <row r="9" spans="1:4" ht="15.75" x14ac:dyDescent="0.25">
      <c r="A9" s="111" t="s">
        <v>773</v>
      </c>
      <c r="B9" s="112" t="s">
        <v>1639</v>
      </c>
      <c r="C9" s="8" t="s">
        <v>772</v>
      </c>
      <c r="D9" s="114">
        <v>140000</v>
      </c>
    </row>
    <row r="10" spans="1:4" ht="15.75" x14ac:dyDescent="0.25">
      <c r="A10" s="111" t="s">
        <v>813</v>
      </c>
      <c r="B10" s="112" t="s">
        <v>1666</v>
      </c>
      <c r="C10" s="8" t="s">
        <v>812</v>
      </c>
      <c r="D10" s="114">
        <v>30000</v>
      </c>
    </row>
    <row r="11" spans="1:4" ht="15.75" x14ac:dyDescent="0.25">
      <c r="A11" s="111" t="s">
        <v>358</v>
      </c>
      <c r="B11" s="112" t="s">
        <v>1645</v>
      </c>
      <c r="C11" s="8" t="s">
        <v>357</v>
      </c>
      <c r="D11" s="114">
        <v>150000</v>
      </c>
    </row>
    <row r="12" spans="1:4" ht="31.5" x14ac:dyDescent="0.25">
      <c r="A12" s="111" t="s">
        <v>1551</v>
      </c>
      <c r="B12" s="112">
        <v>15044025</v>
      </c>
      <c r="C12" s="8" t="s">
        <v>1172</v>
      </c>
      <c r="D12" s="114">
        <v>125000</v>
      </c>
    </row>
    <row r="13" spans="1:4" ht="15.75" x14ac:dyDescent="0.25">
      <c r="A13" s="111" t="s">
        <v>1565</v>
      </c>
      <c r="B13" s="112" t="s">
        <v>1629</v>
      </c>
      <c r="C13" s="8" t="s">
        <v>565</v>
      </c>
      <c r="D13" s="114">
        <v>150000</v>
      </c>
    </row>
    <row r="14" spans="1:4" ht="31.5" x14ac:dyDescent="0.25">
      <c r="A14" s="111" t="s">
        <v>1560</v>
      </c>
      <c r="B14" s="112" t="s">
        <v>1650</v>
      </c>
      <c r="C14" s="8" t="s">
        <v>1093</v>
      </c>
      <c r="D14" s="114">
        <v>150000</v>
      </c>
    </row>
    <row r="15" spans="1:4" ht="15.75" x14ac:dyDescent="0.25">
      <c r="A15" s="111" t="s">
        <v>294</v>
      </c>
      <c r="B15" s="112" t="s">
        <v>1646</v>
      </c>
      <c r="C15" s="8" t="s">
        <v>293</v>
      </c>
      <c r="D15" s="114">
        <v>30000</v>
      </c>
    </row>
    <row r="16" spans="1:4" ht="15.75" x14ac:dyDescent="0.25">
      <c r="A16" s="111" t="s">
        <v>1391</v>
      </c>
      <c r="B16" s="112" t="s">
        <v>1680</v>
      </c>
      <c r="C16" s="8" t="s">
        <v>1390</v>
      </c>
      <c r="D16" s="114">
        <v>30000</v>
      </c>
    </row>
    <row r="17" spans="1:4" ht="31.5" x14ac:dyDescent="0.25">
      <c r="A17" s="111" t="s">
        <v>963</v>
      </c>
      <c r="B17" s="112" t="s">
        <v>1659</v>
      </c>
      <c r="C17" s="8" t="s">
        <v>962</v>
      </c>
      <c r="D17" s="114">
        <v>40000</v>
      </c>
    </row>
    <row r="18" spans="1:4" ht="15.75" x14ac:dyDescent="0.25">
      <c r="A18" s="111" t="s">
        <v>552</v>
      </c>
      <c r="B18" s="112" t="s">
        <v>1649</v>
      </c>
      <c r="C18" s="8" t="s">
        <v>551</v>
      </c>
      <c r="D18" s="114">
        <v>115000</v>
      </c>
    </row>
    <row r="19" spans="1:4" ht="15.75" x14ac:dyDescent="0.25">
      <c r="A19" s="111" t="s">
        <v>151</v>
      </c>
      <c r="B19" s="112" t="s">
        <v>1677</v>
      </c>
      <c r="C19" s="8" t="s">
        <v>150</v>
      </c>
      <c r="D19" s="114">
        <v>50000</v>
      </c>
    </row>
    <row r="20" spans="1:4" ht="15.75" x14ac:dyDescent="0.25">
      <c r="A20" s="111" t="s">
        <v>876</v>
      </c>
      <c r="B20" s="112">
        <v>27003345</v>
      </c>
      <c r="C20" s="8" t="s">
        <v>875</v>
      </c>
      <c r="D20" s="114">
        <v>30000</v>
      </c>
    </row>
    <row r="21" spans="1:4" ht="15.75" x14ac:dyDescent="0.25">
      <c r="A21" s="111" t="s">
        <v>1254</v>
      </c>
      <c r="B21" s="112">
        <v>46750444</v>
      </c>
      <c r="C21" s="8" t="s">
        <v>1253</v>
      </c>
      <c r="D21" s="114">
        <v>30000</v>
      </c>
    </row>
    <row r="22" spans="1:4" ht="15.75" x14ac:dyDescent="0.25">
      <c r="A22" s="111" t="s">
        <v>1526</v>
      </c>
      <c r="B22" s="112" t="s">
        <v>1681</v>
      </c>
      <c r="C22" s="8" t="s">
        <v>1525</v>
      </c>
      <c r="D22" s="115">
        <v>30000</v>
      </c>
    </row>
    <row r="23" spans="1:4" ht="15.75" x14ac:dyDescent="0.25">
      <c r="A23" s="111" t="s">
        <v>1313</v>
      </c>
      <c r="B23" s="112" t="s">
        <v>1668</v>
      </c>
      <c r="C23" s="8" t="s">
        <v>1312</v>
      </c>
      <c r="D23" s="114">
        <v>65000</v>
      </c>
    </row>
    <row r="24" spans="1:4" ht="15.75" x14ac:dyDescent="0.25">
      <c r="A24" s="111" t="s">
        <v>1563</v>
      </c>
      <c r="B24" s="112" t="s">
        <v>1630</v>
      </c>
      <c r="C24" s="8" t="s">
        <v>584</v>
      </c>
      <c r="D24" s="114">
        <v>95515</v>
      </c>
    </row>
    <row r="25" spans="1:4" ht="31.5" x14ac:dyDescent="0.25">
      <c r="A25" s="111" t="s">
        <v>309</v>
      </c>
      <c r="B25" s="112" t="s">
        <v>1642</v>
      </c>
      <c r="C25" s="8" t="s">
        <v>308</v>
      </c>
      <c r="D25" s="114">
        <v>150000</v>
      </c>
    </row>
    <row r="26" spans="1:4" ht="31.5" x14ac:dyDescent="0.25">
      <c r="A26" s="111" t="s">
        <v>1544</v>
      </c>
      <c r="B26" s="112" t="s">
        <v>1625</v>
      </c>
      <c r="C26" s="8" t="s">
        <v>1326</v>
      </c>
      <c r="D26" s="114">
        <v>50000</v>
      </c>
    </row>
    <row r="27" spans="1:4" ht="15.75" x14ac:dyDescent="0.25">
      <c r="A27" s="111" t="s">
        <v>710</v>
      </c>
      <c r="B27" s="112" t="s">
        <v>1670</v>
      </c>
      <c r="C27" s="8" t="s">
        <v>709</v>
      </c>
      <c r="D27" s="114">
        <v>30000</v>
      </c>
    </row>
    <row r="28" spans="1:4" ht="31.5" x14ac:dyDescent="0.25">
      <c r="A28" s="111" t="s">
        <v>420</v>
      </c>
      <c r="B28" s="112" t="s">
        <v>1656</v>
      </c>
      <c r="C28" s="8" t="s">
        <v>419</v>
      </c>
      <c r="D28" s="114">
        <v>43035</v>
      </c>
    </row>
    <row r="29" spans="1:4" ht="31.5" x14ac:dyDescent="0.25">
      <c r="A29" s="111" t="s">
        <v>999</v>
      </c>
      <c r="B29" s="113" t="s">
        <v>1538</v>
      </c>
      <c r="C29" s="8" t="s">
        <v>998</v>
      </c>
      <c r="D29" s="114">
        <v>30000</v>
      </c>
    </row>
    <row r="30" spans="1:4" ht="31.5" x14ac:dyDescent="0.25">
      <c r="A30" s="111" t="s">
        <v>1265</v>
      </c>
      <c r="B30" s="112" t="s">
        <v>1739</v>
      </c>
      <c r="C30" s="8" t="s">
        <v>1264</v>
      </c>
      <c r="D30" s="114">
        <v>65000</v>
      </c>
    </row>
    <row r="31" spans="1:4" ht="15.75" x14ac:dyDescent="0.25">
      <c r="A31" s="111" t="s">
        <v>1035</v>
      </c>
      <c r="B31" s="112" t="s">
        <v>1631</v>
      </c>
      <c r="C31" s="8" t="s">
        <v>1034</v>
      </c>
      <c r="D31" s="114">
        <v>150000</v>
      </c>
    </row>
    <row r="32" spans="1:4" ht="15.75" x14ac:dyDescent="0.25">
      <c r="A32" s="111" t="s">
        <v>740</v>
      </c>
      <c r="B32" s="112" t="s">
        <v>1660</v>
      </c>
      <c r="C32" s="8" t="s">
        <v>739</v>
      </c>
      <c r="D32" s="114">
        <v>42500</v>
      </c>
    </row>
    <row r="33" spans="1:4" ht="15.75" x14ac:dyDescent="0.25">
      <c r="A33" s="111" t="s">
        <v>1552</v>
      </c>
      <c r="B33" s="112" t="s">
        <v>1628</v>
      </c>
      <c r="C33" s="8" t="s">
        <v>1492</v>
      </c>
      <c r="D33" s="114">
        <v>95900</v>
      </c>
    </row>
    <row r="34" spans="1:4" ht="15.75" x14ac:dyDescent="0.25">
      <c r="A34" s="111" t="s">
        <v>1106</v>
      </c>
      <c r="B34" s="112" t="s">
        <v>1638</v>
      </c>
      <c r="C34" s="8" t="s">
        <v>1105</v>
      </c>
      <c r="D34" s="114">
        <v>65000</v>
      </c>
    </row>
    <row r="35" spans="1:4" ht="31.5" x14ac:dyDescent="0.25">
      <c r="A35" s="111" t="s">
        <v>1215</v>
      </c>
      <c r="B35" s="112" t="s">
        <v>1635</v>
      </c>
      <c r="C35" s="8" t="s">
        <v>1214</v>
      </c>
      <c r="D35" s="114">
        <v>48000</v>
      </c>
    </row>
    <row r="36" spans="1:4" ht="15.75" x14ac:dyDescent="0.25">
      <c r="A36" s="111" t="s">
        <v>1079</v>
      </c>
      <c r="B36" s="112" t="s">
        <v>1657</v>
      </c>
      <c r="C36" s="8" t="s">
        <v>1078</v>
      </c>
      <c r="D36" s="114">
        <v>30000</v>
      </c>
    </row>
    <row r="37" spans="1:4" ht="15.75" x14ac:dyDescent="0.25">
      <c r="A37" s="111" t="s">
        <v>935</v>
      </c>
      <c r="B37" s="112" t="s">
        <v>1641</v>
      </c>
      <c r="C37" s="8" t="s">
        <v>934</v>
      </c>
      <c r="D37" s="114">
        <v>150000</v>
      </c>
    </row>
    <row r="38" spans="1:4" ht="31.5" x14ac:dyDescent="0.25">
      <c r="A38" s="111" t="s">
        <v>1127</v>
      </c>
      <c r="B38" s="112" t="s">
        <v>1622</v>
      </c>
      <c r="C38" s="8" t="s">
        <v>1126</v>
      </c>
      <c r="D38" s="114">
        <v>150000</v>
      </c>
    </row>
    <row r="39" spans="1:4" ht="15.75" x14ac:dyDescent="0.25">
      <c r="A39" s="111" t="s">
        <v>1117</v>
      </c>
      <c r="B39" s="112" t="s">
        <v>1654</v>
      </c>
      <c r="C39" s="8" t="s">
        <v>1116</v>
      </c>
      <c r="D39" s="114">
        <v>30000</v>
      </c>
    </row>
    <row r="40" spans="1:4" ht="15.75" x14ac:dyDescent="0.25">
      <c r="A40" s="111" t="s">
        <v>449</v>
      </c>
      <c r="B40" s="112" t="s">
        <v>1655</v>
      </c>
      <c r="C40" s="8" t="s">
        <v>448</v>
      </c>
      <c r="D40" s="114">
        <v>50000</v>
      </c>
    </row>
    <row r="41" spans="1:4" ht="31.5" x14ac:dyDescent="0.25">
      <c r="A41" s="111" t="s">
        <v>1199</v>
      </c>
      <c r="B41" s="112" t="s">
        <v>1633</v>
      </c>
      <c r="C41" s="8" t="s">
        <v>1198</v>
      </c>
      <c r="D41" s="114">
        <v>142000</v>
      </c>
    </row>
    <row r="42" spans="1:4" ht="15.75" x14ac:dyDescent="0.25">
      <c r="A42" s="111" t="s">
        <v>375</v>
      </c>
      <c r="B42" s="112" t="s">
        <v>1664</v>
      </c>
      <c r="C42" s="8" t="s">
        <v>374</v>
      </c>
      <c r="D42" s="114">
        <v>43750</v>
      </c>
    </row>
    <row r="43" spans="1:4" ht="15.75" x14ac:dyDescent="0.25">
      <c r="A43" s="111" t="s">
        <v>755</v>
      </c>
      <c r="B43" s="112" t="s">
        <v>1634</v>
      </c>
      <c r="C43" s="8" t="s">
        <v>754</v>
      </c>
      <c r="D43" s="114">
        <v>71808</v>
      </c>
    </row>
    <row r="44" spans="1:4" ht="15.75" x14ac:dyDescent="0.25">
      <c r="A44" s="111" t="s">
        <v>191</v>
      </c>
      <c r="B44" s="112" t="s">
        <v>1674</v>
      </c>
      <c r="C44" s="8" t="s">
        <v>190</v>
      </c>
      <c r="D44" s="114">
        <v>30000</v>
      </c>
    </row>
    <row r="45" spans="1:4" ht="15.75" x14ac:dyDescent="0.25">
      <c r="A45" s="111" t="s">
        <v>689</v>
      </c>
      <c r="B45" s="112">
        <v>64040577</v>
      </c>
      <c r="C45" s="8" t="s">
        <v>688</v>
      </c>
      <c r="D45" s="114">
        <v>140000</v>
      </c>
    </row>
    <row r="46" spans="1:4" ht="15.75" x14ac:dyDescent="0.25">
      <c r="A46" s="111" t="s">
        <v>515</v>
      </c>
      <c r="B46" s="112" t="s">
        <v>1662</v>
      </c>
      <c r="C46" s="116" t="s">
        <v>514</v>
      </c>
      <c r="D46" s="114">
        <v>40000</v>
      </c>
    </row>
    <row r="47" spans="1:4" ht="15.75" x14ac:dyDescent="0.25">
      <c r="A47" s="111" t="s">
        <v>1546</v>
      </c>
      <c r="B47" s="112">
        <v>70229791</v>
      </c>
      <c r="C47" s="8" t="s">
        <v>1154</v>
      </c>
      <c r="D47" s="114">
        <v>150000</v>
      </c>
    </row>
    <row r="48" spans="1:4" ht="31.5" x14ac:dyDescent="0.25">
      <c r="A48" s="111" t="s">
        <v>1547</v>
      </c>
      <c r="B48" s="112" t="s">
        <v>1678</v>
      </c>
      <c r="C48" s="8" t="s">
        <v>1350</v>
      </c>
      <c r="D48" s="114">
        <v>150000</v>
      </c>
    </row>
    <row r="49" spans="1:4" ht="31.5" x14ac:dyDescent="0.25">
      <c r="A49" s="111" t="s">
        <v>1540</v>
      </c>
      <c r="B49" s="112" t="s">
        <v>1653</v>
      </c>
      <c r="C49" s="8" t="s">
        <v>1409</v>
      </c>
      <c r="D49" s="114">
        <v>60000</v>
      </c>
    </row>
    <row r="50" spans="1:4" ht="15.75" x14ac:dyDescent="0.25">
      <c r="A50" s="111" t="s">
        <v>1280</v>
      </c>
      <c r="B50" s="112" t="s">
        <v>1640</v>
      </c>
      <c r="C50" s="8" t="s">
        <v>1279</v>
      </c>
      <c r="D50" s="114">
        <v>60000</v>
      </c>
    </row>
    <row r="51" spans="1:4" ht="15.75" x14ac:dyDescent="0.25">
      <c r="A51" s="111" t="s">
        <v>1567</v>
      </c>
      <c r="B51" s="112" t="s">
        <v>1626</v>
      </c>
      <c r="C51" s="8" t="s">
        <v>477</v>
      </c>
      <c r="D51" s="114">
        <v>53730</v>
      </c>
    </row>
    <row r="52" spans="1:4" ht="15.75" x14ac:dyDescent="0.25">
      <c r="A52" s="111" t="s">
        <v>496</v>
      </c>
      <c r="B52" s="112" t="s">
        <v>1647</v>
      </c>
      <c r="C52" s="8" t="s">
        <v>495</v>
      </c>
      <c r="D52" s="114">
        <v>70000</v>
      </c>
    </row>
    <row r="53" spans="1:4" ht="31.5" x14ac:dyDescent="0.25">
      <c r="A53" s="111" t="s">
        <v>1586</v>
      </c>
      <c r="B53" s="112" t="s">
        <v>1672</v>
      </c>
      <c r="C53" s="8" t="s">
        <v>205</v>
      </c>
      <c r="D53" s="114">
        <v>40000</v>
      </c>
    </row>
    <row r="54" spans="1:4" ht="15.75" x14ac:dyDescent="0.25">
      <c r="A54" s="111" t="s">
        <v>1141</v>
      </c>
      <c r="B54" s="112" t="s">
        <v>1665</v>
      </c>
      <c r="C54" s="8" t="s">
        <v>1140</v>
      </c>
      <c r="D54" s="114">
        <v>30000</v>
      </c>
    </row>
    <row r="55" spans="1:4" ht="15.75" x14ac:dyDescent="0.25">
      <c r="A55" s="111" t="s">
        <v>1568</v>
      </c>
      <c r="B55" s="112" t="s">
        <v>1651</v>
      </c>
      <c r="C55" s="8" t="s">
        <v>597</v>
      </c>
      <c r="D55" s="114">
        <v>65200</v>
      </c>
    </row>
    <row r="56" spans="1:4" ht="31.5" x14ac:dyDescent="0.25">
      <c r="A56" s="111" t="s">
        <v>231</v>
      </c>
      <c r="B56" s="112" t="s">
        <v>1676</v>
      </c>
      <c r="C56" s="8" t="s">
        <v>230</v>
      </c>
      <c r="D56" s="114">
        <v>65000</v>
      </c>
    </row>
    <row r="57" spans="1:4" ht="31.5" x14ac:dyDescent="0.25">
      <c r="A57" s="111" t="s">
        <v>528</v>
      </c>
      <c r="B57" s="112" t="s">
        <v>1679</v>
      </c>
      <c r="C57" s="8" t="s">
        <v>527</v>
      </c>
      <c r="D57" s="114">
        <v>77000</v>
      </c>
    </row>
    <row r="58" spans="1:4" ht="15.75" x14ac:dyDescent="0.25">
      <c r="A58" s="111" t="s">
        <v>1437</v>
      </c>
      <c r="B58" s="113" t="s">
        <v>1576</v>
      </c>
      <c r="C58" s="8" t="s">
        <v>1436</v>
      </c>
      <c r="D58" s="114">
        <v>30000</v>
      </c>
    </row>
    <row r="59" spans="1:4" ht="31.5" x14ac:dyDescent="0.25">
      <c r="A59" s="111" t="s">
        <v>1539</v>
      </c>
      <c r="B59" s="112" t="s">
        <v>1669</v>
      </c>
      <c r="C59" s="8" t="s">
        <v>919</v>
      </c>
      <c r="D59" s="114">
        <v>30000</v>
      </c>
    </row>
    <row r="60" spans="1:4" ht="31.5" x14ac:dyDescent="0.25">
      <c r="A60" s="111" t="s">
        <v>1066</v>
      </c>
      <c r="B60" s="112">
        <v>41328311</v>
      </c>
      <c r="C60" s="8" t="s">
        <v>1065</v>
      </c>
      <c r="D60" s="114">
        <v>30000</v>
      </c>
    </row>
    <row r="61" spans="1:4" ht="15.75" x14ac:dyDescent="0.25">
      <c r="A61" s="111" t="s">
        <v>950</v>
      </c>
      <c r="B61" s="112" t="s">
        <v>1636</v>
      </c>
      <c r="C61" s="8" t="s">
        <v>949</v>
      </c>
      <c r="D61" s="114">
        <v>45000</v>
      </c>
    </row>
    <row r="62" spans="1:4" ht="15.75" x14ac:dyDescent="0.25">
      <c r="A62" s="111" t="s">
        <v>721</v>
      </c>
      <c r="B62" s="112" t="s">
        <v>1624</v>
      </c>
      <c r="C62" s="8" t="s">
        <v>720</v>
      </c>
      <c r="D62" s="114">
        <v>150000</v>
      </c>
    </row>
    <row r="63" spans="1:4" ht="15.75" x14ac:dyDescent="0.25">
      <c r="A63" s="111" t="s">
        <v>404</v>
      </c>
      <c r="B63" s="112" t="s">
        <v>1667</v>
      </c>
      <c r="C63" s="8" t="s">
        <v>403</v>
      </c>
      <c r="D63" s="114">
        <v>30000</v>
      </c>
    </row>
    <row r="64" spans="1:4" ht="31.5" x14ac:dyDescent="0.25">
      <c r="A64" s="111" t="s">
        <v>1561</v>
      </c>
      <c r="B64" s="112" t="s">
        <v>1671</v>
      </c>
      <c r="C64" s="8" t="s">
        <v>126</v>
      </c>
      <c r="D64" s="114">
        <v>33000</v>
      </c>
    </row>
    <row r="65" spans="1:4" ht="15.75" x14ac:dyDescent="0.25">
      <c r="A65" s="111" t="s">
        <v>1242</v>
      </c>
      <c r="B65" s="112" t="s">
        <v>1623</v>
      </c>
      <c r="C65" s="8" t="s">
        <v>1241</v>
      </c>
      <c r="D65" s="114">
        <v>30000</v>
      </c>
    </row>
    <row r="66" spans="1:4" ht="15.75" x14ac:dyDescent="0.25">
      <c r="A66" s="111" t="s">
        <v>796</v>
      </c>
      <c r="B66" s="112" t="s">
        <v>1663</v>
      </c>
      <c r="C66" s="8" t="s">
        <v>795</v>
      </c>
      <c r="D66" s="114">
        <v>30000</v>
      </c>
    </row>
    <row r="67" spans="1:4" ht="15.75" x14ac:dyDescent="0.25">
      <c r="A67" s="111" t="s">
        <v>1455</v>
      </c>
      <c r="B67" s="112">
        <v>43257402</v>
      </c>
      <c r="C67" s="8" t="s">
        <v>1454</v>
      </c>
      <c r="D67" s="114">
        <v>100000</v>
      </c>
    </row>
    <row r="68" spans="1:4" ht="15.75" x14ac:dyDescent="0.25">
      <c r="A68" s="111" t="s">
        <v>676</v>
      </c>
      <c r="B68" s="112" t="s">
        <v>1675</v>
      </c>
      <c r="C68" s="8" t="s">
        <v>675</v>
      </c>
      <c r="D68" s="114">
        <v>30000</v>
      </c>
    </row>
    <row r="69" spans="1:4" ht="15.75" x14ac:dyDescent="0.25">
      <c r="A69" s="111" t="s">
        <v>859</v>
      </c>
      <c r="B69" s="112" t="s">
        <v>1637</v>
      </c>
      <c r="C69" s="8" t="s">
        <v>858</v>
      </c>
      <c r="D69" s="114">
        <v>30000</v>
      </c>
    </row>
    <row r="70" spans="1:4" ht="31.5" x14ac:dyDescent="0.25">
      <c r="A70" s="111" t="s">
        <v>1508</v>
      </c>
      <c r="B70" s="112" t="s">
        <v>1643</v>
      </c>
      <c r="C70" s="8" t="s">
        <v>1507</v>
      </c>
      <c r="D70" s="114">
        <v>50000</v>
      </c>
    </row>
    <row r="71" spans="1:4" ht="15.75" x14ac:dyDescent="0.25">
      <c r="A71" s="111" t="s">
        <v>435</v>
      </c>
      <c r="B71" s="112" t="s">
        <v>1661</v>
      </c>
      <c r="C71" s="8" t="s">
        <v>434</v>
      </c>
      <c r="D71" s="114">
        <v>30000</v>
      </c>
    </row>
    <row r="72" spans="1:4" ht="15.75" x14ac:dyDescent="0.25">
      <c r="A72" s="111" t="s">
        <v>465</v>
      </c>
      <c r="B72" s="112" t="s">
        <v>1648</v>
      </c>
      <c r="C72" s="8" t="s">
        <v>464</v>
      </c>
      <c r="D72" s="114">
        <v>90000</v>
      </c>
    </row>
    <row r="73" spans="1:4" ht="31.5" x14ac:dyDescent="0.25">
      <c r="A73" s="111" t="s">
        <v>1337</v>
      </c>
      <c r="B73" s="112" t="s">
        <v>1644</v>
      </c>
      <c r="C73" s="8" t="s">
        <v>1336</v>
      </c>
      <c r="D73" s="114">
        <v>30000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93"/>
  <sheetViews>
    <sheetView topLeftCell="E1" workbookViewId="0">
      <selection activeCell="K33" sqref="K33"/>
    </sheetView>
  </sheetViews>
  <sheetFormatPr defaultRowHeight="15" x14ac:dyDescent="0.25"/>
  <cols>
    <col min="3" max="3" width="24.28515625" bestFit="1" customWidth="1"/>
    <col min="4" max="4" width="15.28515625" customWidth="1"/>
    <col min="5" max="5" width="77.5703125" bestFit="1" customWidth="1"/>
  </cols>
  <sheetData>
    <row r="1" spans="1:6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</row>
    <row r="2" spans="1:68" x14ac:dyDescent="0.25">
      <c r="A2" t="s">
        <v>67</v>
      </c>
      <c r="C2" s="1">
        <v>45002.567557870374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>
        <v>16900</v>
      </c>
      <c r="K2" t="s">
        <v>74</v>
      </c>
      <c r="L2" t="s">
        <v>75</v>
      </c>
      <c r="N2">
        <v>1</v>
      </c>
      <c r="O2">
        <v>0</v>
      </c>
      <c r="P2" t="s">
        <v>76</v>
      </c>
      <c r="Q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AE2" t="s">
        <v>83</v>
      </c>
      <c r="AF2" t="s">
        <v>84</v>
      </c>
      <c r="AG2" t="s">
        <v>85</v>
      </c>
      <c r="AH2" t="s">
        <v>86</v>
      </c>
      <c r="AI2" t="s">
        <v>87</v>
      </c>
      <c r="AN2" t="s">
        <v>68</v>
      </c>
      <c r="AO2" t="s">
        <v>88</v>
      </c>
      <c r="AP2" t="s">
        <v>89</v>
      </c>
      <c r="AQ2" t="s">
        <v>90</v>
      </c>
      <c r="AR2" t="s">
        <v>91</v>
      </c>
      <c r="AS2">
        <v>20</v>
      </c>
      <c r="AT2" t="s">
        <v>92</v>
      </c>
      <c r="AU2" t="s">
        <v>92</v>
      </c>
      <c r="AV2" t="s">
        <v>92</v>
      </c>
      <c r="AW2" t="s">
        <v>92</v>
      </c>
      <c r="AX2" t="s">
        <v>92</v>
      </c>
      <c r="AY2" t="s">
        <v>92</v>
      </c>
      <c r="AZ2" t="s">
        <v>92</v>
      </c>
      <c r="BA2" t="s">
        <v>92</v>
      </c>
      <c r="BB2" t="s">
        <v>92</v>
      </c>
      <c r="BF2" s="2">
        <v>45170</v>
      </c>
      <c r="BG2" s="2">
        <v>45172</v>
      </c>
      <c r="BH2" s="2">
        <v>45222</v>
      </c>
      <c r="BI2" t="s">
        <v>93</v>
      </c>
      <c r="BJ2">
        <v>67000</v>
      </c>
      <c r="BK2">
        <v>60000</v>
      </c>
      <c r="BL2">
        <v>7000</v>
      </c>
      <c r="BM2" t="s">
        <v>94</v>
      </c>
      <c r="BN2" s="3">
        <v>1.045E+16</v>
      </c>
      <c r="BO2">
        <v>67000</v>
      </c>
      <c r="BP2">
        <v>0</v>
      </c>
    </row>
    <row r="3" spans="1:68" x14ac:dyDescent="0.25">
      <c r="A3" t="s">
        <v>95</v>
      </c>
      <c r="C3" s="1">
        <v>45002.559583333335</v>
      </c>
      <c r="D3" t="s">
        <v>96</v>
      </c>
      <c r="E3" t="s">
        <v>97</v>
      </c>
      <c r="F3" t="s">
        <v>70</v>
      </c>
      <c r="G3" t="s">
        <v>98</v>
      </c>
      <c r="H3">
        <v>919</v>
      </c>
      <c r="I3" t="s">
        <v>99</v>
      </c>
      <c r="J3">
        <v>25092</v>
      </c>
      <c r="K3" t="s">
        <v>100</v>
      </c>
      <c r="N3">
        <v>0</v>
      </c>
      <c r="O3">
        <v>0</v>
      </c>
      <c r="P3" t="s">
        <v>101</v>
      </c>
      <c r="Q3" t="s">
        <v>77</v>
      </c>
      <c r="R3" t="s">
        <v>102</v>
      </c>
      <c r="S3" t="s">
        <v>103</v>
      </c>
      <c r="T3" t="s">
        <v>104</v>
      </c>
      <c r="U3" t="s">
        <v>105</v>
      </c>
      <c r="V3" t="s">
        <v>106</v>
      </c>
      <c r="W3" t="s">
        <v>107</v>
      </c>
      <c r="X3" t="s">
        <v>108</v>
      </c>
      <c r="Y3" t="s">
        <v>109</v>
      </c>
      <c r="Z3" t="s">
        <v>110</v>
      </c>
      <c r="AA3" t="s">
        <v>111</v>
      </c>
      <c r="AB3" t="s">
        <v>112</v>
      </c>
      <c r="AC3" t="s">
        <v>113</v>
      </c>
      <c r="AN3" t="s">
        <v>96</v>
      </c>
      <c r="AO3" t="s">
        <v>114</v>
      </c>
      <c r="AP3" t="s">
        <v>115</v>
      </c>
      <c r="AQ3" t="s">
        <v>116</v>
      </c>
      <c r="AR3" t="s">
        <v>91</v>
      </c>
      <c r="AS3">
        <v>130</v>
      </c>
      <c r="AT3" t="s">
        <v>117</v>
      </c>
      <c r="AU3" t="s">
        <v>118</v>
      </c>
      <c r="AV3">
        <v>1</v>
      </c>
      <c r="AW3" t="s">
        <v>119</v>
      </c>
      <c r="AX3" t="s">
        <v>91</v>
      </c>
      <c r="AY3">
        <v>70</v>
      </c>
      <c r="AZ3" t="s">
        <v>120</v>
      </c>
      <c r="BA3" t="s">
        <v>121</v>
      </c>
      <c r="BB3">
        <v>150</v>
      </c>
      <c r="BF3" s="2">
        <v>44948</v>
      </c>
      <c r="BG3" s="2">
        <v>44948</v>
      </c>
      <c r="BH3" s="2">
        <v>44998</v>
      </c>
      <c r="BI3" t="s">
        <v>122</v>
      </c>
      <c r="BJ3">
        <v>126500</v>
      </c>
      <c r="BK3">
        <v>50000</v>
      </c>
      <c r="BL3">
        <v>76500</v>
      </c>
      <c r="BM3" t="s">
        <v>123</v>
      </c>
      <c r="BN3" t="s">
        <v>124</v>
      </c>
      <c r="BO3">
        <v>126500</v>
      </c>
      <c r="BP3">
        <v>0</v>
      </c>
    </row>
    <row r="4" spans="1:68" x14ac:dyDescent="0.25">
      <c r="A4" t="s">
        <v>125</v>
      </c>
      <c r="C4" s="1">
        <v>45002.535624999997</v>
      </c>
      <c r="D4" t="s">
        <v>126</v>
      </c>
      <c r="E4" t="s">
        <v>127</v>
      </c>
      <c r="F4" t="s">
        <v>70</v>
      </c>
      <c r="G4" t="s">
        <v>128</v>
      </c>
      <c r="H4">
        <v>3</v>
      </c>
      <c r="I4" t="s">
        <v>129</v>
      </c>
      <c r="J4">
        <v>47201</v>
      </c>
      <c r="K4" t="s">
        <v>130</v>
      </c>
      <c r="L4" t="s">
        <v>131</v>
      </c>
      <c r="N4">
        <v>0</v>
      </c>
      <c r="O4">
        <v>0</v>
      </c>
      <c r="P4" t="s">
        <v>132</v>
      </c>
      <c r="Q4" t="s">
        <v>77</v>
      </c>
      <c r="R4" t="s">
        <v>133</v>
      </c>
      <c r="S4" t="s">
        <v>134</v>
      </c>
      <c r="T4" t="s">
        <v>135</v>
      </c>
      <c r="U4" t="s">
        <v>136</v>
      </c>
      <c r="V4" t="s">
        <v>137</v>
      </c>
      <c r="W4" t="s">
        <v>138</v>
      </c>
      <c r="Y4" t="s">
        <v>139</v>
      </c>
      <c r="Z4" t="s">
        <v>140</v>
      </c>
      <c r="AA4" t="s">
        <v>141</v>
      </c>
      <c r="AB4" t="s">
        <v>142</v>
      </c>
      <c r="AC4" t="s">
        <v>143</v>
      </c>
      <c r="AJ4" t="s">
        <v>144</v>
      </c>
      <c r="AK4">
        <v>363</v>
      </c>
      <c r="AL4" t="s">
        <v>129</v>
      </c>
      <c r="AM4">
        <v>47201</v>
      </c>
      <c r="AN4" t="s">
        <v>126</v>
      </c>
      <c r="AO4" t="s">
        <v>145</v>
      </c>
      <c r="AP4" t="s">
        <v>146</v>
      </c>
      <c r="AQ4" t="s">
        <v>90</v>
      </c>
      <c r="AR4" t="s">
        <v>91</v>
      </c>
      <c r="AS4">
        <v>48</v>
      </c>
      <c r="BF4" s="2">
        <v>45082</v>
      </c>
      <c r="BG4" s="2">
        <v>45086</v>
      </c>
      <c r="BH4" s="2">
        <v>45136</v>
      </c>
      <c r="BI4" t="s">
        <v>129</v>
      </c>
      <c r="BJ4">
        <v>58800</v>
      </c>
      <c r="BK4">
        <v>33000</v>
      </c>
      <c r="BL4">
        <v>25800</v>
      </c>
      <c r="BM4" t="s">
        <v>147</v>
      </c>
      <c r="BN4" t="s">
        <v>148</v>
      </c>
      <c r="BO4">
        <v>58800</v>
      </c>
      <c r="BP4">
        <v>0</v>
      </c>
    </row>
    <row r="5" spans="1:68" x14ac:dyDescent="0.25">
      <c r="A5" t="s">
        <v>149</v>
      </c>
      <c r="C5" s="1">
        <v>45002.5155787037</v>
      </c>
      <c r="D5" t="s">
        <v>150</v>
      </c>
      <c r="E5" t="s">
        <v>151</v>
      </c>
      <c r="F5" t="s">
        <v>70</v>
      </c>
      <c r="G5" t="s">
        <v>152</v>
      </c>
      <c r="H5" t="s">
        <v>153</v>
      </c>
      <c r="I5" t="s">
        <v>154</v>
      </c>
      <c r="J5">
        <v>46001</v>
      </c>
      <c r="K5" t="s">
        <v>155</v>
      </c>
      <c r="N5">
        <v>0</v>
      </c>
      <c r="O5">
        <v>0</v>
      </c>
      <c r="P5" t="s">
        <v>156</v>
      </c>
      <c r="Q5" t="s">
        <v>77</v>
      </c>
      <c r="S5" t="s">
        <v>157</v>
      </c>
      <c r="T5" t="s">
        <v>158</v>
      </c>
      <c r="U5" t="s">
        <v>159</v>
      </c>
      <c r="V5" t="s">
        <v>160</v>
      </c>
      <c r="W5" t="s">
        <v>161</v>
      </c>
      <c r="AE5" t="s">
        <v>162</v>
      </c>
      <c r="AF5" t="s">
        <v>163</v>
      </c>
      <c r="AG5" t="s">
        <v>164</v>
      </c>
      <c r="AH5">
        <v>721078519</v>
      </c>
      <c r="AI5" t="s">
        <v>165</v>
      </c>
      <c r="AJ5" t="s">
        <v>166</v>
      </c>
      <c r="AK5" t="s">
        <v>167</v>
      </c>
      <c r="AL5" t="s">
        <v>93</v>
      </c>
      <c r="AM5">
        <v>46001</v>
      </c>
      <c r="AN5" t="s">
        <v>150</v>
      </c>
      <c r="AO5" t="s">
        <v>168</v>
      </c>
      <c r="AP5" t="s">
        <v>169</v>
      </c>
      <c r="AQ5" t="s">
        <v>90</v>
      </c>
      <c r="AR5" t="s">
        <v>170</v>
      </c>
      <c r="AS5">
        <v>96</v>
      </c>
      <c r="BF5" s="2">
        <v>44927</v>
      </c>
      <c r="BG5" s="2">
        <v>45291</v>
      </c>
      <c r="BH5" s="2">
        <v>45341</v>
      </c>
      <c r="BI5" t="s">
        <v>93</v>
      </c>
      <c r="BJ5">
        <v>100000</v>
      </c>
      <c r="BK5">
        <v>50000</v>
      </c>
      <c r="BL5">
        <v>50000</v>
      </c>
      <c r="BM5" t="s">
        <v>171</v>
      </c>
      <c r="BN5">
        <v>50</v>
      </c>
      <c r="BO5">
        <v>100000</v>
      </c>
      <c r="BP5">
        <v>0</v>
      </c>
    </row>
    <row r="6" spans="1:68" x14ac:dyDescent="0.25">
      <c r="A6" t="s">
        <v>172</v>
      </c>
      <c r="C6" s="1">
        <v>45002.492962962962</v>
      </c>
      <c r="D6" t="s">
        <v>173</v>
      </c>
      <c r="E6" t="s">
        <v>174</v>
      </c>
      <c r="F6" t="s">
        <v>70</v>
      </c>
      <c r="G6" t="s">
        <v>175</v>
      </c>
      <c r="H6">
        <v>192</v>
      </c>
      <c r="I6" t="s">
        <v>176</v>
      </c>
      <c r="J6">
        <v>51251</v>
      </c>
      <c r="K6" t="s">
        <v>177</v>
      </c>
      <c r="L6" t="s">
        <v>178</v>
      </c>
      <c r="N6">
        <v>0</v>
      </c>
      <c r="O6">
        <v>0</v>
      </c>
      <c r="P6" t="s">
        <v>179</v>
      </c>
      <c r="Q6" t="s">
        <v>77</v>
      </c>
      <c r="S6" t="s">
        <v>180</v>
      </c>
      <c r="T6" t="s">
        <v>181</v>
      </c>
      <c r="U6" t="s">
        <v>182</v>
      </c>
      <c r="V6" t="s">
        <v>183</v>
      </c>
      <c r="W6" t="s">
        <v>161</v>
      </c>
      <c r="AN6" t="s">
        <v>173</v>
      </c>
      <c r="AO6" t="s">
        <v>184</v>
      </c>
      <c r="AP6" t="s">
        <v>185</v>
      </c>
      <c r="AQ6" t="s">
        <v>90</v>
      </c>
      <c r="AR6" t="s">
        <v>91</v>
      </c>
      <c r="AS6" t="s">
        <v>186</v>
      </c>
      <c r="BF6" s="2">
        <v>44927</v>
      </c>
      <c r="BG6" s="2">
        <v>45291</v>
      </c>
      <c r="BH6" s="2">
        <v>45341</v>
      </c>
      <c r="BI6" t="s">
        <v>187</v>
      </c>
      <c r="BJ6">
        <v>43000</v>
      </c>
      <c r="BK6">
        <v>30000</v>
      </c>
      <c r="BL6">
        <v>13000</v>
      </c>
      <c r="BM6" t="s">
        <v>188</v>
      </c>
      <c r="BN6" s="3">
        <v>3.023E+16</v>
      </c>
      <c r="BO6">
        <v>43000</v>
      </c>
      <c r="BP6">
        <v>0</v>
      </c>
    </row>
    <row r="7" spans="1:68" x14ac:dyDescent="0.25">
      <c r="A7" t="s">
        <v>189</v>
      </c>
      <c r="C7" s="1">
        <v>45002.474768518521</v>
      </c>
      <c r="D7" t="s">
        <v>190</v>
      </c>
      <c r="E7" t="s">
        <v>191</v>
      </c>
      <c r="F7" t="s">
        <v>70</v>
      </c>
      <c r="G7" t="s">
        <v>192</v>
      </c>
      <c r="H7">
        <v>54</v>
      </c>
      <c r="I7" t="s">
        <v>193</v>
      </c>
      <c r="J7">
        <v>51101</v>
      </c>
      <c r="K7" t="s">
        <v>194</v>
      </c>
      <c r="N7">
        <v>0</v>
      </c>
      <c r="O7">
        <v>0</v>
      </c>
      <c r="P7" t="s">
        <v>195</v>
      </c>
      <c r="Q7" t="s">
        <v>77</v>
      </c>
      <c r="S7" t="s">
        <v>157</v>
      </c>
      <c r="T7" t="s">
        <v>196</v>
      </c>
      <c r="U7" t="s">
        <v>197</v>
      </c>
      <c r="V7" t="s">
        <v>198</v>
      </c>
      <c r="W7" t="s">
        <v>199</v>
      </c>
      <c r="AN7" t="s">
        <v>190</v>
      </c>
      <c r="AO7" t="s">
        <v>200</v>
      </c>
      <c r="AP7" t="s">
        <v>201</v>
      </c>
      <c r="AQ7" t="s">
        <v>90</v>
      </c>
      <c r="AR7" t="s">
        <v>91</v>
      </c>
      <c r="AS7">
        <v>80</v>
      </c>
      <c r="BF7" s="2">
        <v>44927</v>
      </c>
      <c r="BG7" s="2">
        <v>45291</v>
      </c>
      <c r="BH7" s="2">
        <v>45341</v>
      </c>
      <c r="BI7" t="s">
        <v>193</v>
      </c>
      <c r="BJ7">
        <v>86000</v>
      </c>
      <c r="BK7">
        <v>30000</v>
      </c>
      <c r="BL7">
        <v>56000</v>
      </c>
      <c r="BM7" t="s">
        <v>202</v>
      </c>
      <c r="BN7" t="s">
        <v>203</v>
      </c>
      <c r="BO7">
        <v>86000</v>
      </c>
      <c r="BP7">
        <v>0</v>
      </c>
    </row>
    <row r="8" spans="1:68" x14ac:dyDescent="0.25">
      <c r="A8" t="s">
        <v>204</v>
      </c>
      <c r="C8" s="1">
        <v>45002.459467592591</v>
      </c>
      <c r="D8" t="s">
        <v>205</v>
      </c>
      <c r="E8" t="s">
        <v>206</v>
      </c>
      <c r="F8" t="s">
        <v>207</v>
      </c>
      <c r="G8" t="s">
        <v>208</v>
      </c>
      <c r="H8">
        <v>159</v>
      </c>
      <c r="I8" t="s">
        <v>209</v>
      </c>
      <c r="J8">
        <v>46606</v>
      </c>
      <c r="K8" t="s">
        <v>210</v>
      </c>
      <c r="N8">
        <v>0</v>
      </c>
      <c r="O8">
        <v>0</v>
      </c>
      <c r="P8" t="s">
        <v>211</v>
      </c>
      <c r="Q8" t="s">
        <v>77</v>
      </c>
      <c r="R8" t="s">
        <v>212</v>
      </c>
      <c r="S8" t="s">
        <v>213</v>
      </c>
      <c r="T8" t="s">
        <v>214</v>
      </c>
      <c r="U8" t="s">
        <v>215</v>
      </c>
      <c r="V8" t="s">
        <v>216</v>
      </c>
      <c r="W8" t="s">
        <v>217</v>
      </c>
      <c r="X8" t="s">
        <v>212</v>
      </c>
      <c r="Y8" t="s">
        <v>218</v>
      </c>
      <c r="Z8" t="s">
        <v>219</v>
      </c>
      <c r="AA8" t="s">
        <v>220</v>
      </c>
      <c r="AB8" t="s">
        <v>221</v>
      </c>
      <c r="AC8" t="s">
        <v>222</v>
      </c>
      <c r="AD8" t="s">
        <v>223</v>
      </c>
      <c r="AE8" t="s">
        <v>224</v>
      </c>
      <c r="AF8" t="s">
        <v>214</v>
      </c>
      <c r="AG8" t="s">
        <v>215</v>
      </c>
      <c r="AH8">
        <v>606561921</v>
      </c>
      <c r="AI8" t="s">
        <v>217</v>
      </c>
      <c r="AN8" t="s">
        <v>205</v>
      </c>
      <c r="AO8" t="s">
        <v>225</v>
      </c>
      <c r="AP8" t="s">
        <v>226</v>
      </c>
      <c r="AQ8" t="s">
        <v>90</v>
      </c>
      <c r="AR8" t="s">
        <v>91</v>
      </c>
      <c r="AS8">
        <v>90</v>
      </c>
      <c r="BF8" s="2">
        <v>45059</v>
      </c>
      <c r="BG8" s="2">
        <v>45060</v>
      </c>
      <c r="BH8" s="2">
        <v>45110</v>
      </c>
      <c r="BI8" t="s">
        <v>209</v>
      </c>
      <c r="BJ8">
        <v>85000</v>
      </c>
      <c r="BK8">
        <v>40000</v>
      </c>
      <c r="BL8">
        <v>45000</v>
      </c>
      <c r="BM8" t="s">
        <v>227</v>
      </c>
      <c r="BN8" t="s">
        <v>228</v>
      </c>
      <c r="BO8">
        <v>85000</v>
      </c>
      <c r="BP8">
        <v>0</v>
      </c>
    </row>
    <row r="9" spans="1:68" x14ac:dyDescent="0.25">
      <c r="A9" t="s">
        <v>229</v>
      </c>
      <c r="C9" s="1">
        <v>45002.448599537034</v>
      </c>
      <c r="D9" t="s">
        <v>230</v>
      </c>
      <c r="E9" t="s">
        <v>231</v>
      </c>
      <c r="F9" t="s">
        <v>70</v>
      </c>
      <c r="G9" t="s">
        <v>208</v>
      </c>
      <c r="H9" t="s">
        <v>232</v>
      </c>
      <c r="I9" t="s">
        <v>209</v>
      </c>
      <c r="J9">
        <v>46601</v>
      </c>
      <c r="K9" t="s">
        <v>233</v>
      </c>
      <c r="L9" t="s">
        <v>234</v>
      </c>
      <c r="N9">
        <v>1</v>
      </c>
      <c r="O9">
        <v>0</v>
      </c>
      <c r="P9" t="s">
        <v>235</v>
      </c>
      <c r="Q9" t="s">
        <v>77</v>
      </c>
      <c r="R9" t="s">
        <v>133</v>
      </c>
      <c r="S9" t="s">
        <v>157</v>
      </c>
      <c r="T9" t="s">
        <v>236</v>
      </c>
      <c r="U9" t="s">
        <v>237</v>
      </c>
      <c r="V9" t="s">
        <v>238</v>
      </c>
      <c r="W9" t="s">
        <v>239</v>
      </c>
      <c r="AD9" t="s">
        <v>133</v>
      </c>
      <c r="AE9" t="s">
        <v>240</v>
      </c>
      <c r="AF9" t="s">
        <v>241</v>
      </c>
      <c r="AG9" t="s">
        <v>242</v>
      </c>
      <c r="AH9">
        <v>773681159</v>
      </c>
      <c r="AI9" t="s">
        <v>243</v>
      </c>
      <c r="AN9" t="s">
        <v>230</v>
      </c>
      <c r="AO9" t="s">
        <v>244</v>
      </c>
      <c r="AP9" t="s">
        <v>245</v>
      </c>
      <c r="AQ9" t="s">
        <v>90</v>
      </c>
      <c r="AR9" t="s">
        <v>91</v>
      </c>
      <c r="AS9">
        <v>33</v>
      </c>
      <c r="AT9" t="s">
        <v>246</v>
      </c>
      <c r="AU9" t="s">
        <v>246</v>
      </c>
      <c r="AV9" t="s">
        <v>246</v>
      </c>
      <c r="AW9" t="s">
        <v>246</v>
      </c>
      <c r="AX9" t="s">
        <v>246</v>
      </c>
      <c r="AY9" t="s">
        <v>246</v>
      </c>
      <c r="AZ9" t="s">
        <v>246</v>
      </c>
      <c r="BA9" t="s">
        <v>247</v>
      </c>
      <c r="BB9" t="s">
        <v>246</v>
      </c>
      <c r="BF9" s="2">
        <v>44927</v>
      </c>
      <c r="BG9" s="2">
        <v>45077</v>
      </c>
      <c r="BH9" s="2">
        <v>45127</v>
      </c>
      <c r="BI9" t="s">
        <v>248</v>
      </c>
      <c r="BJ9">
        <v>220000</v>
      </c>
      <c r="BK9">
        <v>65000</v>
      </c>
      <c r="BL9">
        <v>155000</v>
      </c>
      <c r="BM9" t="s">
        <v>249</v>
      </c>
      <c r="BN9" t="s">
        <v>250</v>
      </c>
      <c r="BO9">
        <v>220000</v>
      </c>
      <c r="BP9">
        <v>0</v>
      </c>
    </row>
    <row r="10" spans="1:68" x14ac:dyDescent="0.25">
      <c r="A10" t="s">
        <v>251</v>
      </c>
      <c r="C10" s="1">
        <v>45002.438472222224</v>
      </c>
      <c r="D10" t="s">
        <v>252</v>
      </c>
      <c r="E10" t="s">
        <v>253</v>
      </c>
      <c r="F10" t="s">
        <v>70</v>
      </c>
      <c r="G10" t="s">
        <v>254</v>
      </c>
      <c r="H10" t="s">
        <v>255</v>
      </c>
      <c r="I10" t="s">
        <v>256</v>
      </c>
      <c r="J10">
        <v>46601</v>
      </c>
      <c r="K10" t="s">
        <v>257</v>
      </c>
      <c r="L10" t="s">
        <v>258</v>
      </c>
      <c r="N10">
        <v>1</v>
      </c>
      <c r="O10">
        <v>0</v>
      </c>
      <c r="P10" t="s">
        <v>259</v>
      </c>
      <c r="Q10" t="s">
        <v>77</v>
      </c>
      <c r="R10" t="s">
        <v>260</v>
      </c>
      <c r="S10" t="s">
        <v>139</v>
      </c>
      <c r="T10" t="s">
        <v>261</v>
      </c>
      <c r="U10" t="s">
        <v>262</v>
      </c>
      <c r="V10" t="s">
        <v>263</v>
      </c>
      <c r="W10" t="s">
        <v>161</v>
      </c>
      <c r="AE10" t="s">
        <v>264</v>
      </c>
      <c r="AF10" t="s">
        <v>265</v>
      </c>
      <c r="AG10" t="s">
        <v>266</v>
      </c>
      <c r="AH10">
        <v>777902744</v>
      </c>
      <c r="AI10" t="s">
        <v>267</v>
      </c>
      <c r="AN10" t="s">
        <v>252</v>
      </c>
      <c r="AO10" t="s">
        <v>268</v>
      </c>
      <c r="AP10" t="s">
        <v>269</v>
      </c>
      <c r="AQ10" t="s">
        <v>116</v>
      </c>
      <c r="AR10" t="s">
        <v>91</v>
      </c>
      <c r="AS10">
        <v>220</v>
      </c>
      <c r="BF10" s="2">
        <v>44927</v>
      </c>
      <c r="BG10" s="2">
        <v>45291</v>
      </c>
      <c r="BH10" s="2">
        <v>45341</v>
      </c>
      <c r="BI10" t="s">
        <v>209</v>
      </c>
      <c r="BJ10">
        <v>120000</v>
      </c>
      <c r="BK10">
        <v>60000</v>
      </c>
      <c r="BL10">
        <v>60000</v>
      </c>
      <c r="BM10" t="s">
        <v>171</v>
      </c>
      <c r="BN10">
        <v>50</v>
      </c>
      <c r="BO10">
        <v>120000</v>
      </c>
      <c r="BP10">
        <v>0</v>
      </c>
    </row>
    <row r="11" spans="1:68" x14ac:dyDescent="0.25">
      <c r="A11" t="s">
        <v>270</v>
      </c>
      <c r="C11" s="1">
        <v>45002.43240740741</v>
      </c>
      <c r="D11" t="s">
        <v>271</v>
      </c>
      <c r="E11" t="s">
        <v>272</v>
      </c>
      <c r="F11" t="s">
        <v>70</v>
      </c>
      <c r="G11" t="s">
        <v>273</v>
      </c>
      <c r="H11" t="s">
        <v>274</v>
      </c>
      <c r="I11" t="s">
        <v>73</v>
      </c>
      <c r="J11">
        <v>16900</v>
      </c>
      <c r="K11" t="s">
        <v>275</v>
      </c>
      <c r="L11" t="s">
        <v>276</v>
      </c>
      <c r="N11">
        <v>1</v>
      </c>
      <c r="O11">
        <v>0</v>
      </c>
      <c r="P11" t="s">
        <v>277</v>
      </c>
      <c r="Q11" t="s">
        <v>77</v>
      </c>
      <c r="R11" t="s">
        <v>278</v>
      </c>
      <c r="S11" t="s">
        <v>279</v>
      </c>
      <c r="T11" t="s">
        <v>280</v>
      </c>
      <c r="U11" t="s">
        <v>281</v>
      </c>
      <c r="V11" t="s">
        <v>282</v>
      </c>
      <c r="W11" t="s">
        <v>283</v>
      </c>
      <c r="X11" t="s">
        <v>284</v>
      </c>
      <c r="Y11" t="s">
        <v>285</v>
      </c>
      <c r="Z11" t="s">
        <v>286</v>
      </c>
      <c r="AA11" t="s">
        <v>281</v>
      </c>
      <c r="AB11" t="s">
        <v>282</v>
      </c>
      <c r="AC11" t="s">
        <v>287</v>
      </c>
      <c r="AN11" t="s">
        <v>271</v>
      </c>
      <c r="AO11" t="s">
        <v>288</v>
      </c>
      <c r="AP11" t="s">
        <v>289</v>
      </c>
      <c r="AQ11" t="s">
        <v>290</v>
      </c>
      <c r="AR11" t="s">
        <v>291</v>
      </c>
      <c r="AS11">
        <v>350</v>
      </c>
      <c r="BF11" s="2">
        <v>45139</v>
      </c>
      <c r="BG11" s="2">
        <v>45169</v>
      </c>
      <c r="BH11" s="2">
        <v>45219</v>
      </c>
      <c r="BI11" t="s">
        <v>93</v>
      </c>
      <c r="BJ11">
        <v>1454000</v>
      </c>
      <c r="BK11">
        <v>727000</v>
      </c>
      <c r="BL11">
        <v>727000</v>
      </c>
      <c r="BM11" t="s">
        <v>171</v>
      </c>
      <c r="BN11">
        <v>50</v>
      </c>
      <c r="BO11">
        <v>1454000</v>
      </c>
      <c r="BP11">
        <v>0</v>
      </c>
    </row>
    <row r="12" spans="1:68" x14ac:dyDescent="0.25">
      <c r="A12" t="s">
        <v>292</v>
      </c>
      <c r="C12" s="1">
        <v>45002.419768518521</v>
      </c>
      <c r="D12" t="s">
        <v>293</v>
      </c>
      <c r="E12" t="s">
        <v>294</v>
      </c>
      <c r="F12" t="s">
        <v>70</v>
      </c>
      <c r="G12" t="s">
        <v>295</v>
      </c>
      <c r="H12">
        <v>2277</v>
      </c>
      <c r="I12" t="s">
        <v>193</v>
      </c>
      <c r="J12">
        <v>51101</v>
      </c>
      <c r="K12" t="s">
        <v>296</v>
      </c>
      <c r="N12">
        <v>0</v>
      </c>
      <c r="O12">
        <v>0</v>
      </c>
      <c r="P12" t="s">
        <v>297</v>
      </c>
      <c r="Q12" t="s">
        <v>77</v>
      </c>
      <c r="S12" t="s">
        <v>285</v>
      </c>
      <c r="T12" t="s">
        <v>298</v>
      </c>
      <c r="U12" t="s">
        <v>299</v>
      </c>
      <c r="V12" t="s">
        <v>300</v>
      </c>
      <c r="W12" t="s">
        <v>301</v>
      </c>
      <c r="AE12" t="s">
        <v>279</v>
      </c>
      <c r="AF12" t="s">
        <v>302</v>
      </c>
      <c r="AG12" t="s">
        <v>303</v>
      </c>
      <c r="AH12">
        <v>604668447</v>
      </c>
      <c r="AI12" t="s">
        <v>304</v>
      </c>
      <c r="AN12" t="s">
        <v>293</v>
      </c>
      <c r="AO12" t="s">
        <v>305</v>
      </c>
      <c r="AP12" t="s">
        <v>306</v>
      </c>
      <c r="AQ12" t="s">
        <v>90</v>
      </c>
      <c r="AR12" t="s">
        <v>91</v>
      </c>
      <c r="AS12">
        <v>200</v>
      </c>
      <c r="BF12" s="2">
        <v>44927</v>
      </c>
      <c r="BG12" s="2">
        <v>45291</v>
      </c>
      <c r="BH12" s="2">
        <v>45341</v>
      </c>
      <c r="BI12" t="s">
        <v>193</v>
      </c>
      <c r="BJ12">
        <v>60000</v>
      </c>
      <c r="BK12">
        <v>30000</v>
      </c>
      <c r="BL12">
        <v>30000</v>
      </c>
      <c r="BM12" t="s">
        <v>171</v>
      </c>
      <c r="BN12">
        <v>50</v>
      </c>
      <c r="BO12">
        <v>60000</v>
      </c>
      <c r="BP12">
        <v>0</v>
      </c>
    </row>
    <row r="13" spans="1:68" x14ac:dyDescent="0.25">
      <c r="A13" t="s">
        <v>307</v>
      </c>
      <c r="C13" s="1">
        <v>45002.417812500003</v>
      </c>
      <c r="D13" t="s">
        <v>308</v>
      </c>
      <c r="E13" t="s">
        <v>309</v>
      </c>
      <c r="F13" t="s">
        <v>70</v>
      </c>
      <c r="G13" t="s">
        <v>310</v>
      </c>
      <c r="H13" t="s">
        <v>311</v>
      </c>
      <c r="I13" t="s">
        <v>209</v>
      </c>
      <c r="J13">
        <v>46601</v>
      </c>
      <c r="K13" t="s">
        <v>312</v>
      </c>
      <c r="L13" t="s">
        <v>313</v>
      </c>
      <c r="N13">
        <v>1</v>
      </c>
      <c r="O13">
        <v>0</v>
      </c>
      <c r="P13" t="s">
        <v>314</v>
      </c>
      <c r="Q13" t="s">
        <v>77</v>
      </c>
      <c r="S13" t="s">
        <v>315</v>
      </c>
      <c r="T13" t="s">
        <v>316</v>
      </c>
      <c r="U13" t="s">
        <v>317</v>
      </c>
      <c r="V13" t="s">
        <v>318</v>
      </c>
      <c r="W13" t="s">
        <v>161</v>
      </c>
      <c r="AN13" t="s">
        <v>308</v>
      </c>
      <c r="AO13" t="s">
        <v>319</v>
      </c>
      <c r="AP13" t="s">
        <v>320</v>
      </c>
      <c r="AQ13" t="s">
        <v>116</v>
      </c>
      <c r="AR13" t="s">
        <v>91</v>
      </c>
      <c r="AS13">
        <v>800</v>
      </c>
      <c r="BF13" s="2">
        <v>44927</v>
      </c>
      <c r="BG13" s="2">
        <v>45291</v>
      </c>
      <c r="BH13" s="2">
        <v>45341</v>
      </c>
      <c r="BI13" t="s">
        <v>321</v>
      </c>
      <c r="BJ13">
        <v>450000</v>
      </c>
      <c r="BK13">
        <v>150000</v>
      </c>
      <c r="BL13">
        <v>300000</v>
      </c>
      <c r="BM13" t="s">
        <v>322</v>
      </c>
      <c r="BN13" t="s">
        <v>323</v>
      </c>
      <c r="BO13">
        <v>450000</v>
      </c>
      <c r="BP13">
        <v>0</v>
      </c>
    </row>
    <row r="14" spans="1:68" x14ac:dyDescent="0.25">
      <c r="A14" t="s">
        <v>324</v>
      </c>
      <c r="C14" s="1">
        <v>45002.417685185188</v>
      </c>
      <c r="D14" t="s">
        <v>325</v>
      </c>
      <c r="E14" t="s">
        <v>326</v>
      </c>
      <c r="F14" t="s">
        <v>70</v>
      </c>
      <c r="G14" t="s">
        <v>327</v>
      </c>
      <c r="H14">
        <v>218</v>
      </c>
      <c r="I14" t="s">
        <v>328</v>
      </c>
      <c r="J14">
        <v>46844</v>
      </c>
      <c r="K14" t="s">
        <v>329</v>
      </c>
      <c r="N14">
        <v>0</v>
      </c>
      <c r="O14">
        <v>0</v>
      </c>
      <c r="P14" t="s">
        <v>330</v>
      </c>
      <c r="Q14" t="s">
        <v>77</v>
      </c>
      <c r="S14" t="s">
        <v>331</v>
      </c>
      <c r="T14" t="s">
        <v>332</v>
      </c>
      <c r="U14" t="s">
        <v>333</v>
      </c>
      <c r="V14" t="s">
        <v>334</v>
      </c>
      <c r="W14" t="s">
        <v>199</v>
      </c>
      <c r="AE14" t="s">
        <v>335</v>
      </c>
      <c r="AF14" t="s">
        <v>336</v>
      </c>
      <c r="AG14" t="s">
        <v>337</v>
      </c>
      <c r="AH14">
        <v>608732340</v>
      </c>
      <c r="AI14" t="s">
        <v>338</v>
      </c>
      <c r="AN14" t="s">
        <v>325</v>
      </c>
      <c r="AO14" t="s">
        <v>339</v>
      </c>
      <c r="AP14" t="s">
        <v>340</v>
      </c>
      <c r="AQ14" t="s">
        <v>90</v>
      </c>
      <c r="AR14" t="s">
        <v>91</v>
      </c>
      <c r="AS14">
        <v>270</v>
      </c>
      <c r="BF14" s="2">
        <v>45192</v>
      </c>
      <c r="BG14" s="2">
        <v>45192</v>
      </c>
      <c r="BH14" s="2">
        <v>45242</v>
      </c>
      <c r="BI14" t="s">
        <v>328</v>
      </c>
      <c r="BJ14">
        <v>48000</v>
      </c>
      <c r="BK14">
        <v>32000</v>
      </c>
      <c r="BL14">
        <v>16000</v>
      </c>
      <c r="BM14" t="s">
        <v>323</v>
      </c>
      <c r="BN14" t="s">
        <v>322</v>
      </c>
      <c r="BO14">
        <v>48000</v>
      </c>
      <c r="BP14">
        <v>0</v>
      </c>
    </row>
    <row r="15" spans="1:68" x14ac:dyDescent="0.25">
      <c r="A15" t="s">
        <v>341</v>
      </c>
      <c r="C15" s="1">
        <v>45002.414675925924</v>
      </c>
      <c r="D15" t="s">
        <v>342</v>
      </c>
      <c r="E15" t="s">
        <v>343</v>
      </c>
      <c r="F15" t="s">
        <v>70</v>
      </c>
      <c r="G15" t="s">
        <v>344</v>
      </c>
      <c r="H15">
        <v>85</v>
      </c>
      <c r="I15" t="s">
        <v>344</v>
      </c>
      <c r="J15">
        <v>33035</v>
      </c>
      <c r="K15" t="s">
        <v>345</v>
      </c>
      <c r="N15">
        <v>0</v>
      </c>
      <c r="O15">
        <v>0</v>
      </c>
      <c r="P15" t="s">
        <v>346</v>
      </c>
      <c r="Q15" t="s">
        <v>77</v>
      </c>
      <c r="R15" t="s">
        <v>133</v>
      </c>
      <c r="S15" t="s">
        <v>139</v>
      </c>
      <c r="T15" t="s">
        <v>347</v>
      </c>
      <c r="U15" t="s">
        <v>348</v>
      </c>
      <c r="V15" t="s">
        <v>349</v>
      </c>
      <c r="W15" t="s">
        <v>350</v>
      </c>
      <c r="AN15" t="s">
        <v>342</v>
      </c>
      <c r="AO15" t="s">
        <v>351</v>
      </c>
      <c r="AP15" t="s">
        <v>352</v>
      </c>
      <c r="AQ15" t="s">
        <v>353</v>
      </c>
      <c r="AR15" t="s">
        <v>91</v>
      </c>
      <c r="AS15">
        <v>55</v>
      </c>
      <c r="BF15" s="2">
        <v>44927</v>
      </c>
      <c r="BG15" s="2">
        <v>45291</v>
      </c>
      <c r="BH15" s="2">
        <v>45341</v>
      </c>
      <c r="BI15" t="s">
        <v>354</v>
      </c>
      <c r="BJ15">
        <v>500000</v>
      </c>
      <c r="BK15">
        <v>150000</v>
      </c>
      <c r="BL15">
        <v>350000</v>
      </c>
      <c r="BM15" t="s">
        <v>355</v>
      </c>
      <c r="BN15">
        <v>70</v>
      </c>
      <c r="BO15">
        <v>500000</v>
      </c>
      <c r="BP15">
        <v>0</v>
      </c>
    </row>
    <row r="16" spans="1:68" x14ac:dyDescent="0.25">
      <c r="A16" t="s">
        <v>356</v>
      </c>
      <c r="C16" s="1">
        <v>45002.369432870371</v>
      </c>
      <c r="D16" t="s">
        <v>357</v>
      </c>
      <c r="E16" t="s">
        <v>358</v>
      </c>
      <c r="F16" t="s">
        <v>70</v>
      </c>
      <c r="G16" t="s">
        <v>359</v>
      </c>
      <c r="H16" t="s">
        <v>360</v>
      </c>
      <c r="I16" t="s">
        <v>361</v>
      </c>
      <c r="J16">
        <v>46007</v>
      </c>
      <c r="K16" t="s">
        <v>362</v>
      </c>
      <c r="N16">
        <v>0</v>
      </c>
      <c r="O16">
        <v>0</v>
      </c>
      <c r="P16" t="s">
        <v>363</v>
      </c>
      <c r="Q16" t="s">
        <v>77</v>
      </c>
      <c r="R16" t="s">
        <v>133</v>
      </c>
      <c r="S16" t="s">
        <v>364</v>
      </c>
      <c r="T16" t="s">
        <v>365</v>
      </c>
      <c r="U16" t="s">
        <v>366</v>
      </c>
      <c r="V16" t="s">
        <v>367</v>
      </c>
      <c r="W16" t="s">
        <v>368</v>
      </c>
      <c r="AN16" t="s">
        <v>357</v>
      </c>
      <c r="AO16" t="s">
        <v>369</v>
      </c>
      <c r="AP16" t="s">
        <v>370</v>
      </c>
      <c r="AQ16" t="s">
        <v>90</v>
      </c>
      <c r="AR16" t="s">
        <v>91</v>
      </c>
      <c r="AS16">
        <v>160</v>
      </c>
      <c r="BF16" s="2">
        <v>45015</v>
      </c>
      <c r="BG16" s="2">
        <v>45291</v>
      </c>
      <c r="BH16" s="2">
        <v>45341</v>
      </c>
      <c r="BI16" t="s">
        <v>93</v>
      </c>
      <c r="BJ16">
        <v>312400</v>
      </c>
      <c r="BK16">
        <v>150000</v>
      </c>
      <c r="BL16">
        <v>162400</v>
      </c>
      <c r="BM16" t="s">
        <v>371</v>
      </c>
      <c r="BN16" t="s">
        <v>372</v>
      </c>
      <c r="BO16">
        <v>312400</v>
      </c>
      <c r="BP16">
        <v>0</v>
      </c>
    </row>
    <row r="17" spans="1:68" x14ac:dyDescent="0.25">
      <c r="A17" t="s">
        <v>373</v>
      </c>
      <c r="C17" s="1">
        <v>45001.994976851849</v>
      </c>
      <c r="D17" t="s">
        <v>374</v>
      </c>
      <c r="E17" t="s">
        <v>375</v>
      </c>
      <c r="F17" t="s">
        <v>70</v>
      </c>
      <c r="G17" t="s">
        <v>376</v>
      </c>
      <c r="H17">
        <v>310</v>
      </c>
      <c r="I17" t="s">
        <v>209</v>
      </c>
      <c r="J17">
        <v>46604</v>
      </c>
      <c r="K17" t="s">
        <v>377</v>
      </c>
      <c r="N17">
        <v>0</v>
      </c>
      <c r="O17">
        <v>0</v>
      </c>
      <c r="P17" t="s">
        <v>378</v>
      </c>
      <c r="Q17" t="s">
        <v>77</v>
      </c>
      <c r="S17" t="s">
        <v>379</v>
      </c>
      <c r="T17" t="s">
        <v>380</v>
      </c>
      <c r="U17" t="s">
        <v>381</v>
      </c>
      <c r="V17" t="s">
        <v>382</v>
      </c>
      <c r="W17" t="s">
        <v>383</v>
      </c>
      <c r="AN17" t="s">
        <v>374</v>
      </c>
      <c r="AO17" t="s">
        <v>384</v>
      </c>
      <c r="AP17" t="s">
        <v>385</v>
      </c>
      <c r="AQ17" t="s">
        <v>116</v>
      </c>
      <c r="AR17" t="s">
        <v>91</v>
      </c>
      <c r="AS17">
        <v>116</v>
      </c>
      <c r="BF17" s="2">
        <v>44927</v>
      </c>
      <c r="BG17" s="2">
        <v>45291</v>
      </c>
      <c r="BH17" s="2">
        <v>45341</v>
      </c>
      <c r="BI17" t="s">
        <v>209</v>
      </c>
      <c r="BJ17">
        <v>80000</v>
      </c>
      <c r="BK17">
        <v>50000</v>
      </c>
      <c r="BL17">
        <v>30000</v>
      </c>
      <c r="BM17" t="s">
        <v>386</v>
      </c>
      <c r="BN17" t="s">
        <v>387</v>
      </c>
      <c r="BO17">
        <v>80000</v>
      </c>
      <c r="BP17">
        <v>0</v>
      </c>
    </row>
    <row r="18" spans="1:68" x14ac:dyDescent="0.25">
      <c r="A18" t="s">
        <v>388</v>
      </c>
      <c r="C18" s="1">
        <v>45001.925844907404</v>
      </c>
      <c r="D18" t="s">
        <v>389</v>
      </c>
      <c r="E18" t="s">
        <v>390</v>
      </c>
      <c r="F18" t="s">
        <v>70</v>
      </c>
      <c r="G18" t="s">
        <v>391</v>
      </c>
      <c r="H18" t="s">
        <v>392</v>
      </c>
      <c r="I18" t="s">
        <v>209</v>
      </c>
      <c r="J18">
        <v>46601</v>
      </c>
      <c r="K18" t="s">
        <v>393</v>
      </c>
      <c r="N18">
        <v>0</v>
      </c>
      <c r="O18">
        <v>0</v>
      </c>
      <c r="P18" t="s">
        <v>394</v>
      </c>
      <c r="Q18" t="s">
        <v>77</v>
      </c>
      <c r="R18" t="s">
        <v>212</v>
      </c>
      <c r="S18" t="s">
        <v>395</v>
      </c>
      <c r="T18" t="s">
        <v>396</v>
      </c>
      <c r="U18" t="s">
        <v>397</v>
      </c>
      <c r="V18" t="s">
        <v>398</v>
      </c>
      <c r="W18" t="s">
        <v>161</v>
      </c>
      <c r="AN18" t="s">
        <v>389</v>
      </c>
      <c r="AO18" t="s">
        <v>399</v>
      </c>
      <c r="AP18" t="s">
        <v>400</v>
      </c>
      <c r="AQ18" t="s">
        <v>90</v>
      </c>
      <c r="AR18" t="s">
        <v>91</v>
      </c>
      <c r="AS18">
        <v>50</v>
      </c>
      <c r="BF18" s="2">
        <v>44927</v>
      </c>
      <c r="BG18" s="2">
        <v>45291</v>
      </c>
      <c r="BH18" s="2">
        <v>45341</v>
      </c>
      <c r="BI18" t="s">
        <v>209</v>
      </c>
      <c r="BJ18">
        <v>50000</v>
      </c>
      <c r="BK18">
        <v>30000</v>
      </c>
      <c r="BL18">
        <v>20000</v>
      </c>
      <c r="BM18" t="s">
        <v>401</v>
      </c>
      <c r="BN18">
        <v>40</v>
      </c>
      <c r="BO18">
        <v>50000</v>
      </c>
      <c r="BP18">
        <v>0</v>
      </c>
    </row>
    <row r="19" spans="1:68" x14ac:dyDescent="0.25">
      <c r="A19" t="s">
        <v>402</v>
      </c>
      <c r="C19" s="1">
        <v>45001.906481481485</v>
      </c>
      <c r="D19" t="s">
        <v>403</v>
      </c>
      <c r="E19" t="s">
        <v>404</v>
      </c>
      <c r="F19" t="s">
        <v>70</v>
      </c>
      <c r="G19" t="s">
        <v>405</v>
      </c>
      <c r="H19">
        <v>647</v>
      </c>
      <c r="I19" t="s">
        <v>406</v>
      </c>
      <c r="J19">
        <v>46334</v>
      </c>
      <c r="K19" t="s">
        <v>407</v>
      </c>
      <c r="L19" t="s">
        <v>408</v>
      </c>
      <c r="N19">
        <v>0</v>
      </c>
      <c r="O19">
        <v>0</v>
      </c>
      <c r="P19" t="s">
        <v>409</v>
      </c>
      <c r="Q19" t="s">
        <v>77</v>
      </c>
      <c r="R19" t="s">
        <v>102</v>
      </c>
      <c r="S19" t="s">
        <v>335</v>
      </c>
      <c r="T19" t="s">
        <v>410</v>
      </c>
      <c r="U19" t="s">
        <v>411</v>
      </c>
      <c r="V19" t="s">
        <v>412</v>
      </c>
      <c r="W19" t="s">
        <v>161</v>
      </c>
      <c r="AN19" t="s">
        <v>403</v>
      </c>
      <c r="AO19" t="s">
        <v>413</v>
      </c>
      <c r="AP19" t="s">
        <v>414</v>
      </c>
      <c r="AQ19" t="s">
        <v>415</v>
      </c>
      <c r="AR19" t="s">
        <v>91</v>
      </c>
      <c r="AS19">
        <v>55</v>
      </c>
      <c r="BF19" s="2">
        <v>44927</v>
      </c>
      <c r="BG19" s="2">
        <v>45291</v>
      </c>
      <c r="BH19" s="2">
        <v>45341</v>
      </c>
      <c r="BI19" t="s">
        <v>406</v>
      </c>
      <c r="BJ19">
        <v>101000</v>
      </c>
      <c r="BK19">
        <v>30000</v>
      </c>
      <c r="BL19">
        <v>71000</v>
      </c>
      <c r="BM19" t="s">
        <v>416</v>
      </c>
      <c r="BN19" t="s">
        <v>417</v>
      </c>
      <c r="BO19">
        <v>101000</v>
      </c>
      <c r="BP19">
        <v>0</v>
      </c>
    </row>
    <row r="20" spans="1:68" x14ac:dyDescent="0.25">
      <c r="A20" t="s">
        <v>418</v>
      </c>
      <c r="C20" s="1">
        <v>45001.854212962964</v>
      </c>
      <c r="D20" t="s">
        <v>419</v>
      </c>
      <c r="E20" t="s">
        <v>420</v>
      </c>
      <c r="F20" t="s">
        <v>70</v>
      </c>
      <c r="G20" t="s">
        <v>421</v>
      </c>
      <c r="H20">
        <v>564</v>
      </c>
      <c r="I20" t="s">
        <v>422</v>
      </c>
      <c r="J20">
        <v>51401</v>
      </c>
      <c r="K20" t="s">
        <v>423</v>
      </c>
      <c r="L20" t="s">
        <v>424</v>
      </c>
      <c r="N20">
        <v>0</v>
      </c>
      <c r="O20">
        <v>0</v>
      </c>
      <c r="P20" t="s">
        <v>425</v>
      </c>
      <c r="Q20" t="s">
        <v>77</v>
      </c>
      <c r="R20" t="s">
        <v>133</v>
      </c>
      <c r="S20" t="s">
        <v>426</v>
      </c>
      <c r="T20" t="s">
        <v>427</v>
      </c>
      <c r="U20" t="s">
        <v>428</v>
      </c>
      <c r="V20" t="s">
        <v>429</v>
      </c>
      <c r="W20" t="s">
        <v>161</v>
      </c>
      <c r="AN20" t="s">
        <v>419</v>
      </c>
      <c r="AO20" t="s">
        <v>430</v>
      </c>
      <c r="AP20" t="s">
        <v>431</v>
      </c>
      <c r="AQ20" t="s">
        <v>116</v>
      </c>
      <c r="AR20" t="s">
        <v>432</v>
      </c>
      <c r="AS20">
        <v>24</v>
      </c>
      <c r="BF20" s="2">
        <v>44927</v>
      </c>
      <c r="BG20" s="2">
        <v>45291</v>
      </c>
      <c r="BH20" s="2">
        <v>45341</v>
      </c>
      <c r="BI20" t="s">
        <v>422</v>
      </c>
      <c r="BJ20">
        <v>143450</v>
      </c>
      <c r="BK20">
        <v>43035</v>
      </c>
      <c r="BL20">
        <v>100415</v>
      </c>
      <c r="BM20" t="s">
        <v>355</v>
      </c>
      <c r="BN20">
        <v>70</v>
      </c>
      <c r="BO20">
        <v>143450</v>
      </c>
      <c r="BP20">
        <v>0</v>
      </c>
    </row>
    <row r="21" spans="1:68" x14ac:dyDescent="0.25">
      <c r="A21" t="s">
        <v>433</v>
      </c>
      <c r="C21" s="1">
        <v>45001.832291666666</v>
      </c>
      <c r="D21" t="s">
        <v>434</v>
      </c>
      <c r="E21" t="s">
        <v>435</v>
      </c>
      <c r="F21" t="s">
        <v>70</v>
      </c>
      <c r="G21" t="s">
        <v>436</v>
      </c>
      <c r="H21" t="s">
        <v>437</v>
      </c>
      <c r="I21" t="s">
        <v>93</v>
      </c>
      <c r="J21">
        <v>46006</v>
      </c>
      <c r="K21" t="s">
        <v>438</v>
      </c>
      <c r="N21">
        <v>0</v>
      </c>
      <c r="O21">
        <v>0</v>
      </c>
      <c r="P21" t="s">
        <v>439</v>
      </c>
      <c r="Q21" t="s">
        <v>77</v>
      </c>
      <c r="S21" t="s">
        <v>440</v>
      </c>
      <c r="T21" t="s">
        <v>441</v>
      </c>
      <c r="U21" t="s">
        <v>442</v>
      </c>
      <c r="V21" t="s">
        <v>443</v>
      </c>
      <c r="W21" t="s">
        <v>161</v>
      </c>
      <c r="AD21" t="s">
        <v>133</v>
      </c>
      <c r="AE21" t="s">
        <v>78</v>
      </c>
      <c r="AF21" t="s">
        <v>444</v>
      </c>
      <c r="AG21" t="s">
        <v>442</v>
      </c>
      <c r="AH21">
        <v>724953482</v>
      </c>
      <c r="AI21" t="s">
        <v>165</v>
      </c>
      <c r="AN21" t="s">
        <v>434</v>
      </c>
      <c r="AO21" t="s">
        <v>445</v>
      </c>
      <c r="AP21" t="s">
        <v>446</v>
      </c>
      <c r="AQ21" t="s">
        <v>90</v>
      </c>
      <c r="AR21" t="s">
        <v>91</v>
      </c>
      <c r="AS21">
        <v>51</v>
      </c>
      <c r="BF21" s="2">
        <v>45017</v>
      </c>
      <c r="BG21" s="2">
        <v>45107</v>
      </c>
      <c r="BH21" s="2">
        <v>45157</v>
      </c>
      <c r="BI21" t="s">
        <v>93</v>
      </c>
      <c r="BJ21">
        <v>100000</v>
      </c>
      <c r="BK21">
        <v>30000</v>
      </c>
      <c r="BL21">
        <v>70000</v>
      </c>
      <c r="BM21" t="s">
        <v>355</v>
      </c>
      <c r="BN21">
        <v>70</v>
      </c>
      <c r="BO21">
        <v>100000</v>
      </c>
      <c r="BP21">
        <v>0</v>
      </c>
    </row>
    <row r="22" spans="1:68" x14ac:dyDescent="0.25">
      <c r="A22" t="s">
        <v>447</v>
      </c>
      <c r="C22" s="1">
        <v>45001.828888888886</v>
      </c>
      <c r="D22" t="s">
        <v>448</v>
      </c>
      <c r="E22" t="s">
        <v>449</v>
      </c>
      <c r="F22" t="s">
        <v>70</v>
      </c>
      <c r="G22" t="s">
        <v>450</v>
      </c>
      <c r="H22">
        <v>92</v>
      </c>
      <c r="I22" t="s">
        <v>451</v>
      </c>
      <c r="J22">
        <v>47001</v>
      </c>
      <c r="K22" t="s">
        <v>452</v>
      </c>
      <c r="N22">
        <v>0</v>
      </c>
      <c r="O22">
        <v>0</v>
      </c>
      <c r="P22" t="s">
        <v>453</v>
      </c>
      <c r="Q22" t="s">
        <v>77</v>
      </c>
      <c r="S22" t="s">
        <v>454</v>
      </c>
      <c r="T22" t="s">
        <v>455</v>
      </c>
      <c r="U22" t="s">
        <v>456</v>
      </c>
      <c r="V22" t="s">
        <v>457</v>
      </c>
      <c r="W22" t="s">
        <v>301</v>
      </c>
      <c r="AN22" t="s">
        <v>448</v>
      </c>
      <c r="AO22" t="s">
        <v>458</v>
      </c>
      <c r="AP22" t="s">
        <v>459</v>
      </c>
      <c r="AQ22" t="s">
        <v>90</v>
      </c>
      <c r="AR22" t="s">
        <v>91</v>
      </c>
      <c r="AS22">
        <v>200</v>
      </c>
      <c r="BF22" s="2">
        <v>44927</v>
      </c>
      <c r="BG22" s="2">
        <v>45291</v>
      </c>
      <c r="BH22" s="2">
        <v>45341</v>
      </c>
      <c r="BI22" t="s">
        <v>460</v>
      </c>
      <c r="BJ22">
        <v>105000</v>
      </c>
      <c r="BK22">
        <v>50000</v>
      </c>
      <c r="BL22">
        <v>55000</v>
      </c>
      <c r="BM22" t="s">
        <v>461</v>
      </c>
      <c r="BN22" t="s">
        <v>462</v>
      </c>
      <c r="BO22">
        <v>105000</v>
      </c>
      <c r="BP22">
        <v>0</v>
      </c>
    </row>
    <row r="23" spans="1:68" x14ac:dyDescent="0.25">
      <c r="A23" t="s">
        <v>463</v>
      </c>
      <c r="C23" s="1">
        <v>45001.819548611114</v>
      </c>
      <c r="D23" t="s">
        <v>464</v>
      </c>
      <c r="E23" t="s">
        <v>465</v>
      </c>
      <c r="F23" t="s">
        <v>70</v>
      </c>
      <c r="G23" t="s">
        <v>466</v>
      </c>
      <c r="H23">
        <v>145</v>
      </c>
      <c r="I23" t="s">
        <v>466</v>
      </c>
      <c r="J23">
        <v>47155</v>
      </c>
      <c r="K23" t="s">
        <v>467</v>
      </c>
      <c r="N23">
        <v>0</v>
      </c>
      <c r="O23">
        <v>0</v>
      </c>
      <c r="P23" t="s">
        <v>468</v>
      </c>
      <c r="Q23" t="s">
        <v>77</v>
      </c>
      <c r="S23" t="s">
        <v>469</v>
      </c>
      <c r="T23" t="s">
        <v>470</v>
      </c>
      <c r="U23" t="s">
        <v>471</v>
      </c>
      <c r="V23" t="s">
        <v>472</v>
      </c>
      <c r="W23" t="s">
        <v>199</v>
      </c>
      <c r="AJ23" t="s">
        <v>473</v>
      </c>
      <c r="AK23">
        <v>186</v>
      </c>
      <c r="AL23" t="s">
        <v>354</v>
      </c>
      <c r="AM23">
        <v>47301</v>
      </c>
      <c r="AN23" t="s">
        <v>464</v>
      </c>
      <c r="AO23" t="s">
        <v>474</v>
      </c>
      <c r="AP23" t="s">
        <v>475</v>
      </c>
      <c r="AQ23" t="s">
        <v>90</v>
      </c>
      <c r="AR23" t="s">
        <v>91</v>
      </c>
      <c r="AS23">
        <v>150</v>
      </c>
      <c r="BF23" s="2">
        <v>45017</v>
      </c>
      <c r="BG23" s="2">
        <v>45168</v>
      </c>
      <c r="BH23" s="2">
        <v>45218</v>
      </c>
      <c r="BI23" t="s">
        <v>466</v>
      </c>
      <c r="BJ23">
        <v>180000</v>
      </c>
      <c r="BK23">
        <v>90000</v>
      </c>
      <c r="BL23">
        <v>90000</v>
      </c>
      <c r="BM23" t="s">
        <v>171</v>
      </c>
      <c r="BN23">
        <v>50</v>
      </c>
      <c r="BO23">
        <v>180000</v>
      </c>
      <c r="BP23">
        <v>0</v>
      </c>
    </row>
    <row r="24" spans="1:68" x14ac:dyDescent="0.25">
      <c r="A24" t="s">
        <v>476</v>
      </c>
      <c r="C24" s="1">
        <v>45001.806805555556</v>
      </c>
      <c r="D24" t="s">
        <v>477</v>
      </c>
      <c r="E24" t="s">
        <v>478</v>
      </c>
      <c r="F24" t="s">
        <v>70</v>
      </c>
      <c r="G24" t="s">
        <v>479</v>
      </c>
      <c r="H24" t="s">
        <v>480</v>
      </c>
      <c r="I24" t="s">
        <v>209</v>
      </c>
      <c r="J24">
        <v>46601</v>
      </c>
      <c r="K24" t="s">
        <v>481</v>
      </c>
      <c r="L24" t="s">
        <v>482</v>
      </c>
      <c r="N24">
        <v>0</v>
      </c>
      <c r="O24">
        <v>0</v>
      </c>
      <c r="P24" t="s">
        <v>483</v>
      </c>
      <c r="Q24" t="s">
        <v>77</v>
      </c>
      <c r="R24" t="s">
        <v>212</v>
      </c>
      <c r="S24" t="s">
        <v>484</v>
      </c>
      <c r="T24" t="s">
        <v>485</v>
      </c>
      <c r="U24" t="s">
        <v>486</v>
      </c>
      <c r="V24" t="s">
        <v>487</v>
      </c>
      <c r="W24" t="s">
        <v>488</v>
      </c>
      <c r="AN24" t="s">
        <v>477</v>
      </c>
      <c r="AO24" t="s">
        <v>489</v>
      </c>
      <c r="AP24" t="s">
        <v>490</v>
      </c>
      <c r="AQ24" t="s">
        <v>90</v>
      </c>
      <c r="AR24" t="s">
        <v>91</v>
      </c>
      <c r="AS24">
        <v>400</v>
      </c>
      <c r="BF24" s="2">
        <v>44927</v>
      </c>
      <c r="BG24" s="2">
        <v>45291</v>
      </c>
      <c r="BH24" s="2">
        <v>45341</v>
      </c>
      <c r="BI24" t="s">
        <v>491</v>
      </c>
      <c r="BJ24">
        <v>201000</v>
      </c>
      <c r="BK24">
        <v>60000</v>
      </c>
      <c r="BL24">
        <v>141000</v>
      </c>
      <c r="BM24" t="s">
        <v>492</v>
      </c>
      <c r="BN24" t="s">
        <v>493</v>
      </c>
      <c r="BO24">
        <v>201000</v>
      </c>
      <c r="BP24">
        <v>0</v>
      </c>
    </row>
    <row r="25" spans="1:68" x14ac:dyDescent="0.25">
      <c r="A25" t="s">
        <v>494</v>
      </c>
      <c r="C25" s="1">
        <v>45001.70988425926</v>
      </c>
      <c r="D25" t="s">
        <v>495</v>
      </c>
      <c r="E25" t="s">
        <v>496</v>
      </c>
      <c r="F25" t="s">
        <v>207</v>
      </c>
      <c r="G25" t="s">
        <v>497</v>
      </c>
      <c r="H25" t="s">
        <v>498</v>
      </c>
      <c r="I25" t="s">
        <v>209</v>
      </c>
      <c r="J25">
        <v>46601</v>
      </c>
      <c r="K25" t="s">
        <v>499</v>
      </c>
      <c r="L25" t="s">
        <v>500</v>
      </c>
      <c r="N25">
        <v>0</v>
      </c>
      <c r="O25">
        <v>0</v>
      </c>
      <c r="P25" t="s">
        <v>501</v>
      </c>
      <c r="Q25" t="s">
        <v>77</v>
      </c>
      <c r="R25" t="s">
        <v>502</v>
      </c>
      <c r="S25" t="s">
        <v>224</v>
      </c>
      <c r="T25" t="s">
        <v>503</v>
      </c>
      <c r="U25" t="s">
        <v>504</v>
      </c>
      <c r="V25" t="s">
        <v>505</v>
      </c>
      <c r="W25" t="s">
        <v>217</v>
      </c>
      <c r="Y25" t="s">
        <v>506</v>
      </c>
      <c r="Z25" t="s">
        <v>507</v>
      </c>
      <c r="AA25" t="s">
        <v>508</v>
      </c>
      <c r="AB25" t="s">
        <v>509</v>
      </c>
      <c r="AC25" t="s">
        <v>222</v>
      </c>
      <c r="AN25" t="s">
        <v>495</v>
      </c>
      <c r="AO25" t="s">
        <v>510</v>
      </c>
      <c r="AP25" t="s">
        <v>511</v>
      </c>
      <c r="AQ25" t="s">
        <v>116</v>
      </c>
      <c r="AR25" t="s">
        <v>91</v>
      </c>
      <c r="AS25">
        <v>205</v>
      </c>
      <c r="BF25" s="2">
        <v>45200</v>
      </c>
      <c r="BG25" s="2">
        <v>45245</v>
      </c>
      <c r="BH25" s="2">
        <v>45295</v>
      </c>
      <c r="BI25" t="s">
        <v>209</v>
      </c>
      <c r="BJ25">
        <v>100000</v>
      </c>
      <c r="BK25">
        <v>70000</v>
      </c>
      <c r="BL25">
        <v>30000</v>
      </c>
      <c r="BM25" t="s">
        <v>512</v>
      </c>
      <c r="BN25">
        <v>30</v>
      </c>
      <c r="BO25">
        <v>100000</v>
      </c>
      <c r="BP25">
        <v>0</v>
      </c>
    </row>
    <row r="26" spans="1:68" x14ac:dyDescent="0.25">
      <c r="A26" t="s">
        <v>513</v>
      </c>
      <c r="C26" s="1">
        <v>45001.668252314812</v>
      </c>
      <c r="D26" t="s">
        <v>514</v>
      </c>
      <c r="E26" t="s">
        <v>515</v>
      </c>
      <c r="F26" t="s">
        <v>70</v>
      </c>
      <c r="G26" t="s">
        <v>516</v>
      </c>
      <c r="H26">
        <v>358</v>
      </c>
      <c r="I26" t="s">
        <v>93</v>
      </c>
      <c r="J26">
        <v>46001</v>
      </c>
      <c r="K26" t="s">
        <v>517</v>
      </c>
      <c r="N26">
        <v>0</v>
      </c>
      <c r="O26">
        <v>0</v>
      </c>
      <c r="P26" t="s">
        <v>518</v>
      </c>
      <c r="Q26" t="s">
        <v>77</v>
      </c>
      <c r="S26" t="s">
        <v>285</v>
      </c>
      <c r="T26" t="s">
        <v>519</v>
      </c>
      <c r="U26" t="s">
        <v>520</v>
      </c>
      <c r="V26" t="s">
        <v>521</v>
      </c>
      <c r="W26" t="s">
        <v>161</v>
      </c>
      <c r="AE26" t="s">
        <v>285</v>
      </c>
      <c r="AF26" t="s">
        <v>519</v>
      </c>
      <c r="AG26" t="s">
        <v>522</v>
      </c>
      <c r="AH26">
        <v>734646652</v>
      </c>
      <c r="AI26" t="s">
        <v>161</v>
      </c>
      <c r="AN26" t="s">
        <v>514</v>
      </c>
      <c r="AO26" t="s">
        <v>523</v>
      </c>
      <c r="AP26" s="2">
        <v>45080</v>
      </c>
      <c r="AQ26" t="s">
        <v>90</v>
      </c>
      <c r="AR26" t="s">
        <v>91</v>
      </c>
      <c r="AS26">
        <v>200</v>
      </c>
      <c r="BF26" s="2">
        <v>44927</v>
      </c>
      <c r="BG26" s="2">
        <v>45291</v>
      </c>
      <c r="BH26" s="2">
        <v>45341</v>
      </c>
      <c r="BI26" t="s">
        <v>93</v>
      </c>
      <c r="BJ26">
        <v>64300</v>
      </c>
      <c r="BK26">
        <v>40000</v>
      </c>
      <c r="BL26">
        <v>24300</v>
      </c>
      <c r="BM26" t="s">
        <v>524</v>
      </c>
      <c r="BN26" t="s">
        <v>525</v>
      </c>
      <c r="BO26">
        <v>64300</v>
      </c>
      <c r="BP26">
        <v>0</v>
      </c>
    </row>
    <row r="27" spans="1:68" x14ac:dyDescent="0.25">
      <c r="A27" t="s">
        <v>526</v>
      </c>
      <c r="C27" s="1">
        <v>45001.639756944445</v>
      </c>
      <c r="D27" t="s">
        <v>527</v>
      </c>
      <c r="E27" t="s">
        <v>528</v>
      </c>
      <c r="F27" t="s">
        <v>70</v>
      </c>
      <c r="G27" t="s">
        <v>529</v>
      </c>
      <c r="H27" t="s">
        <v>530</v>
      </c>
      <c r="I27" t="s">
        <v>209</v>
      </c>
      <c r="J27">
        <v>46602</v>
      </c>
      <c r="K27" t="s">
        <v>531</v>
      </c>
      <c r="N27">
        <v>0</v>
      </c>
      <c r="O27">
        <v>0</v>
      </c>
      <c r="P27" t="s">
        <v>532</v>
      </c>
      <c r="Q27" t="s">
        <v>77</v>
      </c>
      <c r="R27" t="s">
        <v>133</v>
      </c>
      <c r="S27" t="s">
        <v>103</v>
      </c>
      <c r="T27" t="s">
        <v>533</v>
      </c>
      <c r="U27" t="s">
        <v>534</v>
      </c>
      <c r="V27" t="s">
        <v>535</v>
      </c>
      <c r="W27" t="s">
        <v>165</v>
      </c>
      <c r="AN27" t="s">
        <v>527</v>
      </c>
      <c r="AO27" t="s">
        <v>536</v>
      </c>
      <c r="AP27" t="s">
        <v>537</v>
      </c>
      <c r="AQ27" t="s">
        <v>116</v>
      </c>
      <c r="AR27" t="s">
        <v>91</v>
      </c>
      <c r="AS27">
        <v>60</v>
      </c>
      <c r="BF27" s="2">
        <v>44927</v>
      </c>
      <c r="BG27" s="2">
        <v>45291</v>
      </c>
      <c r="BH27" s="2">
        <v>45341</v>
      </c>
      <c r="BI27" t="s">
        <v>209</v>
      </c>
      <c r="BJ27">
        <v>110000</v>
      </c>
      <c r="BK27">
        <v>77000</v>
      </c>
      <c r="BL27">
        <v>33000</v>
      </c>
      <c r="BM27" t="s">
        <v>512</v>
      </c>
      <c r="BN27">
        <v>30</v>
      </c>
      <c r="BO27">
        <v>110000</v>
      </c>
      <c r="BP27">
        <v>0</v>
      </c>
    </row>
    <row r="28" spans="1:68" x14ac:dyDescent="0.25">
      <c r="A28" t="s">
        <v>538</v>
      </c>
      <c r="C28" s="1">
        <v>45001.630706018521</v>
      </c>
      <c r="D28" t="s">
        <v>539</v>
      </c>
      <c r="E28" t="s">
        <v>540</v>
      </c>
      <c r="F28" t="s">
        <v>70</v>
      </c>
      <c r="G28" t="s">
        <v>541</v>
      </c>
      <c r="H28" t="s">
        <v>542</v>
      </c>
      <c r="I28" t="s">
        <v>93</v>
      </c>
      <c r="J28">
        <v>46006</v>
      </c>
      <c r="K28" t="s">
        <v>543</v>
      </c>
      <c r="N28">
        <v>0</v>
      </c>
      <c r="O28">
        <v>0</v>
      </c>
      <c r="P28" t="s">
        <v>544</v>
      </c>
      <c r="Q28" t="s">
        <v>77</v>
      </c>
      <c r="S28" t="s">
        <v>279</v>
      </c>
      <c r="T28" t="s">
        <v>545</v>
      </c>
      <c r="U28" t="s">
        <v>546</v>
      </c>
      <c r="V28" t="s">
        <v>547</v>
      </c>
      <c r="W28" t="s">
        <v>161</v>
      </c>
      <c r="AN28" t="s">
        <v>539</v>
      </c>
      <c r="AO28" t="s">
        <v>548</v>
      </c>
      <c r="AP28" t="s">
        <v>549</v>
      </c>
      <c r="AQ28" t="s">
        <v>90</v>
      </c>
      <c r="AR28" t="s">
        <v>91</v>
      </c>
      <c r="AS28">
        <v>250</v>
      </c>
      <c r="BF28" s="2">
        <v>44986</v>
      </c>
      <c r="BG28" s="2">
        <v>45291</v>
      </c>
      <c r="BH28" s="2">
        <v>45341</v>
      </c>
      <c r="BI28" t="s">
        <v>93</v>
      </c>
      <c r="BJ28">
        <v>215000</v>
      </c>
      <c r="BK28">
        <v>150000</v>
      </c>
      <c r="BL28">
        <v>65000</v>
      </c>
      <c r="BM28" t="s">
        <v>188</v>
      </c>
      <c r="BN28" s="3">
        <v>3.023E+16</v>
      </c>
      <c r="BO28">
        <v>215000</v>
      </c>
      <c r="BP28">
        <v>0</v>
      </c>
    </row>
    <row r="29" spans="1:68" x14ac:dyDescent="0.25">
      <c r="A29" t="s">
        <v>550</v>
      </c>
      <c r="C29" s="1">
        <v>45001.604050925926</v>
      </c>
      <c r="D29" t="s">
        <v>551</v>
      </c>
      <c r="E29" t="s">
        <v>552</v>
      </c>
      <c r="F29" t="s">
        <v>70</v>
      </c>
      <c r="G29" t="s">
        <v>553</v>
      </c>
      <c r="H29" t="s">
        <v>554</v>
      </c>
      <c r="I29" t="s">
        <v>209</v>
      </c>
      <c r="J29">
        <v>46602</v>
      </c>
      <c r="K29" t="s">
        <v>555</v>
      </c>
      <c r="L29" t="s">
        <v>556</v>
      </c>
      <c r="N29">
        <v>0</v>
      </c>
      <c r="O29">
        <v>0</v>
      </c>
      <c r="P29" t="s">
        <v>557</v>
      </c>
      <c r="Q29" t="s">
        <v>77</v>
      </c>
      <c r="R29" t="s">
        <v>102</v>
      </c>
      <c r="S29" t="s">
        <v>335</v>
      </c>
      <c r="T29" t="s">
        <v>558</v>
      </c>
      <c r="U29" t="s">
        <v>559</v>
      </c>
      <c r="V29" t="s">
        <v>560</v>
      </c>
      <c r="W29" t="s">
        <v>561</v>
      </c>
      <c r="AN29" t="s">
        <v>551</v>
      </c>
      <c r="AO29" t="s">
        <v>562</v>
      </c>
      <c r="AP29" t="s">
        <v>563</v>
      </c>
      <c r="AQ29" t="s">
        <v>90</v>
      </c>
      <c r="AR29" t="s">
        <v>91</v>
      </c>
      <c r="AS29">
        <v>201</v>
      </c>
      <c r="BF29" s="2">
        <v>44927</v>
      </c>
      <c r="BG29" s="2">
        <v>45291</v>
      </c>
      <c r="BH29" s="2">
        <v>45341</v>
      </c>
      <c r="BI29" t="s">
        <v>209</v>
      </c>
      <c r="BJ29">
        <v>260000</v>
      </c>
      <c r="BK29">
        <v>130000</v>
      </c>
      <c r="BL29">
        <v>130000</v>
      </c>
      <c r="BM29" t="s">
        <v>171</v>
      </c>
      <c r="BN29">
        <v>50</v>
      </c>
      <c r="BO29">
        <v>260000</v>
      </c>
      <c r="BP29">
        <v>0</v>
      </c>
    </row>
    <row r="30" spans="1:68" x14ac:dyDescent="0.25">
      <c r="A30" t="s">
        <v>564</v>
      </c>
      <c r="C30" s="1">
        <v>45001.476261574076</v>
      </c>
      <c r="D30" t="s">
        <v>565</v>
      </c>
      <c r="E30" t="s">
        <v>566</v>
      </c>
      <c r="F30" t="s">
        <v>70</v>
      </c>
      <c r="G30" t="s">
        <v>567</v>
      </c>
      <c r="H30">
        <v>18</v>
      </c>
      <c r="I30" t="s">
        <v>568</v>
      </c>
      <c r="J30">
        <v>46344</v>
      </c>
      <c r="K30" t="s">
        <v>569</v>
      </c>
      <c r="N30">
        <v>0</v>
      </c>
      <c r="O30">
        <v>0</v>
      </c>
      <c r="P30" t="s">
        <v>570</v>
      </c>
      <c r="Q30" t="s">
        <v>77</v>
      </c>
      <c r="R30" t="s">
        <v>571</v>
      </c>
      <c r="S30" t="s">
        <v>572</v>
      </c>
      <c r="T30" t="s">
        <v>573</v>
      </c>
      <c r="U30" t="s">
        <v>574</v>
      </c>
      <c r="V30" t="s">
        <v>575</v>
      </c>
      <c r="W30" t="s">
        <v>576</v>
      </c>
      <c r="AJ30" t="s">
        <v>577</v>
      </c>
      <c r="AK30">
        <v>902</v>
      </c>
      <c r="AL30" t="s">
        <v>193</v>
      </c>
      <c r="AM30">
        <v>51101</v>
      </c>
      <c r="AN30" t="s">
        <v>565</v>
      </c>
      <c r="AO30" t="s">
        <v>578</v>
      </c>
      <c r="AP30" t="s">
        <v>579</v>
      </c>
      <c r="AQ30" t="s">
        <v>90</v>
      </c>
      <c r="AR30" t="s">
        <v>580</v>
      </c>
      <c r="AS30">
        <v>1010</v>
      </c>
      <c r="BF30" s="2">
        <v>44927</v>
      </c>
      <c r="BG30" s="2">
        <v>45291</v>
      </c>
      <c r="BH30" s="2">
        <v>45341</v>
      </c>
      <c r="BI30" t="s">
        <v>93</v>
      </c>
      <c r="BJ30">
        <v>510000</v>
      </c>
      <c r="BK30">
        <v>150000</v>
      </c>
      <c r="BL30">
        <v>360000</v>
      </c>
      <c r="BM30" t="s">
        <v>581</v>
      </c>
      <c r="BN30" t="s">
        <v>582</v>
      </c>
      <c r="BO30">
        <v>510000</v>
      </c>
      <c r="BP30">
        <v>0</v>
      </c>
    </row>
    <row r="31" spans="1:68" x14ac:dyDescent="0.25">
      <c r="A31" t="s">
        <v>583</v>
      </c>
      <c r="C31" s="1">
        <v>45001.470439814817</v>
      </c>
      <c r="D31" t="s">
        <v>584</v>
      </c>
      <c r="E31" t="s">
        <v>585</v>
      </c>
      <c r="F31" t="s">
        <v>70</v>
      </c>
      <c r="G31" t="s">
        <v>586</v>
      </c>
      <c r="H31" t="s">
        <v>587</v>
      </c>
      <c r="I31" t="s">
        <v>209</v>
      </c>
      <c r="J31">
        <v>46606</v>
      </c>
      <c r="K31" t="s">
        <v>588</v>
      </c>
      <c r="N31">
        <v>0</v>
      </c>
      <c r="O31">
        <v>0</v>
      </c>
      <c r="P31" t="s">
        <v>589</v>
      </c>
      <c r="Q31" t="s">
        <v>77</v>
      </c>
      <c r="S31" t="s">
        <v>590</v>
      </c>
      <c r="T31" t="s">
        <v>455</v>
      </c>
      <c r="U31" t="s">
        <v>591</v>
      </c>
      <c r="V31" t="s">
        <v>592</v>
      </c>
      <c r="W31" t="s">
        <v>304</v>
      </c>
      <c r="AN31" t="s">
        <v>584</v>
      </c>
      <c r="AO31" t="s">
        <v>593</v>
      </c>
      <c r="AP31" t="s">
        <v>594</v>
      </c>
      <c r="AQ31" t="s">
        <v>90</v>
      </c>
      <c r="AR31" t="s">
        <v>580</v>
      </c>
      <c r="AS31">
        <v>800</v>
      </c>
      <c r="BF31" s="2">
        <v>44927</v>
      </c>
      <c r="BG31" s="2">
        <v>45199</v>
      </c>
      <c r="BH31" s="2">
        <v>45249</v>
      </c>
      <c r="BI31" t="s">
        <v>209</v>
      </c>
      <c r="BJ31">
        <v>456000</v>
      </c>
      <c r="BK31">
        <v>110000</v>
      </c>
      <c r="BL31">
        <v>346000</v>
      </c>
      <c r="BM31" s="4">
        <v>45284</v>
      </c>
      <c r="BN31" t="s">
        <v>595</v>
      </c>
      <c r="BO31">
        <v>456000</v>
      </c>
      <c r="BP31">
        <v>0</v>
      </c>
    </row>
    <row r="32" spans="1:68" x14ac:dyDescent="0.25">
      <c r="A32" t="s">
        <v>596</v>
      </c>
      <c r="C32" s="1">
        <v>45001.437222222223</v>
      </c>
      <c r="D32" t="s">
        <v>597</v>
      </c>
      <c r="E32" t="s">
        <v>598</v>
      </c>
      <c r="F32" t="s">
        <v>70</v>
      </c>
      <c r="G32" t="s">
        <v>599</v>
      </c>
      <c r="H32" t="s">
        <v>600</v>
      </c>
      <c r="I32" t="s">
        <v>93</v>
      </c>
      <c r="J32">
        <v>46007</v>
      </c>
      <c r="K32" t="s">
        <v>601</v>
      </c>
      <c r="N32">
        <v>0</v>
      </c>
      <c r="O32">
        <v>0</v>
      </c>
      <c r="P32" t="s">
        <v>602</v>
      </c>
      <c r="Q32" t="s">
        <v>77</v>
      </c>
      <c r="S32" t="s">
        <v>603</v>
      </c>
      <c r="T32" t="s">
        <v>604</v>
      </c>
      <c r="U32" t="s">
        <v>605</v>
      </c>
      <c r="V32" t="s">
        <v>606</v>
      </c>
      <c r="W32" t="s">
        <v>607</v>
      </c>
      <c r="AD32" t="s">
        <v>133</v>
      </c>
      <c r="AE32" t="s">
        <v>608</v>
      </c>
      <c r="AF32" t="s">
        <v>609</v>
      </c>
      <c r="AG32" t="s">
        <v>610</v>
      </c>
      <c r="AH32">
        <v>731683875</v>
      </c>
      <c r="AI32" t="s">
        <v>611</v>
      </c>
      <c r="AN32" t="s">
        <v>597</v>
      </c>
      <c r="AO32" t="s">
        <v>612</v>
      </c>
      <c r="AP32" t="s">
        <v>613</v>
      </c>
      <c r="AQ32" t="s">
        <v>116</v>
      </c>
      <c r="AR32" t="s">
        <v>432</v>
      </c>
      <c r="AS32">
        <v>101</v>
      </c>
      <c r="BF32" s="2">
        <v>44927</v>
      </c>
      <c r="BG32" s="2">
        <v>45291</v>
      </c>
      <c r="BH32" s="2">
        <v>45341</v>
      </c>
      <c r="BI32" t="s">
        <v>93</v>
      </c>
      <c r="BJ32">
        <v>217500</v>
      </c>
      <c r="BK32">
        <v>65200</v>
      </c>
      <c r="BL32">
        <v>152300</v>
      </c>
      <c r="BM32" t="s">
        <v>614</v>
      </c>
      <c r="BN32" t="s">
        <v>615</v>
      </c>
      <c r="BO32">
        <v>217500</v>
      </c>
      <c r="BP32">
        <v>0</v>
      </c>
    </row>
    <row r="33" spans="1:68" x14ac:dyDescent="0.25">
      <c r="A33" t="s">
        <v>616</v>
      </c>
      <c r="C33" s="1">
        <v>45001.432650462964</v>
      </c>
      <c r="D33" t="s">
        <v>617</v>
      </c>
      <c r="E33" t="s">
        <v>618</v>
      </c>
      <c r="F33" t="s">
        <v>70</v>
      </c>
      <c r="G33" t="s">
        <v>619</v>
      </c>
      <c r="H33" t="s">
        <v>620</v>
      </c>
      <c r="I33" t="s">
        <v>460</v>
      </c>
      <c r="J33">
        <v>47006</v>
      </c>
      <c r="K33" s="131" t="s">
        <v>1606</v>
      </c>
      <c r="N33">
        <v>0</v>
      </c>
      <c r="O33">
        <v>0</v>
      </c>
      <c r="P33" t="s">
        <v>621</v>
      </c>
      <c r="Q33" t="s">
        <v>77</v>
      </c>
      <c r="R33" t="s">
        <v>133</v>
      </c>
      <c r="S33" t="s">
        <v>622</v>
      </c>
      <c r="T33" t="s">
        <v>623</v>
      </c>
      <c r="U33" t="s">
        <v>624</v>
      </c>
      <c r="V33" t="s">
        <v>625</v>
      </c>
      <c r="W33" t="s">
        <v>161</v>
      </c>
      <c r="AN33" t="s">
        <v>617</v>
      </c>
      <c r="AO33" t="s">
        <v>626</v>
      </c>
      <c r="AP33" t="s">
        <v>627</v>
      </c>
      <c r="AQ33" t="s">
        <v>116</v>
      </c>
      <c r="AR33" t="s">
        <v>91</v>
      </c>
      <c r="AS33">
        <v>180</v>
      </c>
      <c r="BF33" s="2">
        <v>44927</v>
      </c>
      <c r="BG33" s="2">
        <v>45291</v>
      </c>
      <c r="BH33" s="2">
        <v>45341</v>
      </c>
      <c r="BI33" t="s">
        <v>460</v>
      </c>
      <c r="BJ33">
        <v>170000</v>
      </c>
      <c r="BK33">
        <v>50000</v>
      </c>
      <c r="BL33">
        <v>120000</v>
      </c>
      <c r="BM33" t="s">
        <v>581</v>
      </c>
      <c r="BN33" t="s">
        <v>582</v>
      </c>
      <c r="BO33">
        <v>170000</v>
      </c>
      <c r="BP33">
        <v>0</v>
      </c>
    </row>
    <row r="34" spans="1:68" x14ac:dyDescent="0.25">
      <c r="A34" t="s">
        <v>628</v>
      </c>
      <c r="C34" s="1">
        <v>45001.392592592594</v>
      </c>
      <c r="D34" t="s">
        <v>629</v>
      </c>
      <c r="E34" t="s">
        <v>630</v>
      </c>
      <c r="F34" t="s">
        <v>70</v>
      </c>
      <c r="G34" t="s">
        <v>631</v>
      </c>
      <c r="H34">
        <v>580</v>
      </c>
      <c r="I34" t="s">
        <v>248</v>
      </c>
      <c r="J34">
        <v>46841</v>
      </c>
      <c r="K34" t="s">
        <v>632</v>
      </c>
      <c r="N34">
        <v>0</v>
      </c>
      <c r="O34">
        <v>0</v>
      </c>
      <c r="P34" t="s">
        <v>633</v>
      </c>
      <c r="Q34" t="s">
        <v>77</v>
      </c>
      <c r="R34" t="s">
        <v>212</v>
      </c>
      <c r="S34" t="s">
        <v>379</v>
      </c>
      <c r="T34" t="s">
        <v>634</v>
      </c>
      <c r="U34" t="s">
        <v>635</v>
      </c>
      <c r="V34" t="s">
        <v>636</v>
      </c>
      <c r="W34" t="s">
        <v>637</v>
      </c>
      <c r="AE34" t="s">
        <v>379</v>
      </c>
      <c r="AJ34" t="s">
        <v>638</v>
      </c>
      <c r="AK34">
        <v>176</v>
      </c>
      <c r="AL34" t="s">
        <v>248</v>
      </c>
      <c r="AM34">
        <v>46841</v>
      </c>
      <c r="AN34" t="s">
        <v>629</v>
      </c>
      <c r="AO34" t="s">
        <v>639</v>
      </c>
      <c r="AP34" t="s">
        <v>640</v>
      </c>
      <c r="AQ34" t="s">
        <v>116</v>
      </c>
      <c r="AR34" t="s">
        <v>91</v>
      </c>
      <c r="AS34">
        <v>360</v>
      </c>
      <c r="BF34" s="2">
        <v>44927</v>
      </c>
      <c r="BG34" s="2">
        <v>45291</v>
      </c>
      <c r="BH34" s="2">
        <v>45341</v>
      </c>
      <c r="BI34" t="s">
        <v>248</v>
      </c>
      <c r="BJ34">
        <v>67000</v>
      </c>
      <c r="BK34">
        <v>32000</v>
      </c>
      <c r="BL34">
        <v>35000</v>
      </c>
      <c r="BM34" t="s">
        <v>641</v>
      </c>
      <c r="BN34" t="s">
        <v>642</v>
      </c>
      <c r="BO34">
        <v>67000</v>
      </c>
      <c r="BP34">
        <v>0</v>
      </c>
    </row>
    <row r="35" spans="1:68" x14ac:dyDescent="0.25">
      <c r="A35" t="s">
        <v>643</v>
      </c>
      <c r="C35" s="1">
        <v>45001.387870370374</v>
      </c>
      <c r="D35" t="s">
        <v>644</v>
      </c>
      <c r="E35" t="s">
        <v>645</v>
      </c>
      <c r="F35" t="s">
        <v>70</v>
      </c>
      <c r="G35" t="s">
        <v>646</v>
      </c>
      <c r="H35" t="s">
        <v>647</v>
      </c>
      <c r="I35" t="s">
        <v>648</v>
      </c>
      <c r="J35">
        <v>46010</v>
      </c>
      <c r="K35" t="s">
        <v>649</v>
      </c>
      <c r="N35">
        <v>0</v>
      </c>
      <c r="O35">
        <v>0</v>
      </c>
      <c r="P35" t="s">
        <v>650</v>
      </c>
      <c r="Q35" t="s">
        <v>77</v>
      </c>
      <c r="S35" t="s">
        <v>395</v>
      </c>
      <c r="T35" t="s">
        <v>651</v>
      </c>
      <c r="U35" t="s">
        <v>652</v>
      </c>
      <c r="V35" t="s">
        <v>653</v>
      </c>
      <c r="W35" t="s">
        <v>161</v>
      </c>
      <c r="AN35" t="s">
        <v>644</v>
      </c>
      <c r="AO35" t="s">
        <v>654</v>
      </c>
      <c r="AP35" t="s">
        <v>655</v>
      </c>
      <c r="AQ35" t="s">
        <v>90</v>
      </c>
      <c r="AR35" t="s">
        <v>91</v>
      </c>
      <c r="AS35">
        <v>160</v>
      </c>
      <c r="BF35" s="2">
        <v>44927</v>
      </c>
      <c r="BG35" s="2">
        <v>45291</v>
      </c>
      <c r="BH35" s="2">
        <v>45341</v>
      </c>
      <c r="BI35" t="s">
        <v>93</v>
      </c>
      <c r="BJ35">
        <v>70400</v>
      </c>
      <c r="BK35">
        <v>35000</v>
      </c>
      <c r="BL35">
        <v>35400</v>
      </c>
      <c r="BM35" t="s">
        <v>656</v>
      </c>
      <c r="BN35" t="s">
        <v>657</v>
      </c>
      <c r="BO35">
        <v>70400</v>
      </c>
      <c r="BP35">
        <v>0</v>
      </c>
    </row>
    <row r="36" spans="1:68" x14ac:dyDescent="0.25">
      <c r="A36" t="s">
        <v>658</v>
      </c>
      <c r="C36" s="1">
        <v>45000.874421296299</v>
      </c>
      <c r="D36" t="s">
        <v>659</v>
      </c>
      <c r="E36" t="s">
        <v>660</v>
      </c>
      <c r="F36" t="s">
        <v>70</v>
      </c>
      <c r="G36" t="s">
        <v>661</v>
      </c>
      <c r="H36">
        <v>587</v>
      </c>
      <c r="I36" t="s">
        <v>662</v>
      </c>
      <c r="J36">
        <v>46015</v>
      </c>
      <c r="K36" t="s">
        <v>663</v>
      </c>
      <c r="N36">
        <v>0</v>
      </c>
      <c r="O36">
        <v>0</v>
      </c>
      <c r="P36" t="s">
        <v>664</v>
      </c>
      <c r="Q36" t="s">
        <v>77</v>
      </c>
      <c r="S36" t="s">
        <v>665</v>
      </c>
      <c r="T36" t="s">
        <v>666</v>
      </c>
      <c r="U36" t="s">
        <v>667</v>
      </c>
      <c r="V36" t="s">
        <v>668</v>
      </c>
      <c r="W36" t="s">
        <v>383</v>
      </c>
      <c r="AJ36" t="s">
        <v>669</v>
      </c>
      <c r="AK36" t="s">
        <v>670</v>
      </c>
      <c r="AL36" t="s">
        <v>671</v>
      </c>
      <c r="AM36">
        <v>46001</v>
      </c>
      <c r="AN36" t="s">
        <v>659</v>
      </c>
      <c r="AO36" t="s">
        <v>672</v>
      </c>
      <c r="AP36" t="s">
        <v>673</v>
      </c>
      <c r="AQ36" t="s">
        <v>90</v>
      </c>
      <c r="AR36" t="s">
        <v>91</v>
      </c>
      <c r="AS36">
        <v>51</v>
      </c>
      <c r="BF36" s="2">
        <v>44927</v>
      </c>
      <c r="BG36" s="2">
        <v>45291</v>
      </c>
      <c r="BH36" s="2">
        <v>45341</v>
      </c>
      <c r="BI36" t="s">
        <v>93</v>
      </c>
      <c r="BJ36">
        <v>110000</v>
      </c>
      <c r="BK36">
        <v>55000</v>
      </c>
      <c r="BL36">
        <v>55000</v>
      </c>
      <c r="BM36" t="s">
        <v>171</v>
      </c>
      <c r="BN36">
        <v>50</v>
      </c>
      <c r="BO36">
        <v>110000</v>
      </c>
      <c r="BP36">
        <v>0</v>
      </c>
    </row>
    <row r="37" spans="1:68" x14ac:dyDescent="0.25">
      <c r="A37" t="s">
        <v>674</v>
      </c>
      <c r="C37" s="1">
        <v>45000.721261574072</v>
      </c>
      <c r="D37" t="s">
        <v>675</v>
      </c>
      <c r="E37" t="s">
        <v>676</v>
      </c>
      <c r="F37" t="s">
        <v>70</v>
      </c>
      <c r="G37" t="s">
        <v>677</v>
      </c>
      <c r="H37">
        <v>211</v>
      </c>
      <c r="I37" t="s">
        <v>677</v>
      </c>
      <c r="J37">
        <v>51301</v>
      </c>
      <c r="K37" t="s">
        <v>678</v>
      </c>
      <c r="N37">
        <v>0</v>
      </c>
      <c r="O37">
        <v>0</v>
      </c>
      <c r="P37" t="s">
        <v>679</v>
      </c>
      <c r="Q37" t="s">
        <v>77</v>
      </c>
      <c r="S37" t="s">
        <v>426</v>
      </c>
      <c r="T37" t="s">
        <v>680</v>
      </c>
      <c r="U37" t="s">
        <v>681</v>
      </c>
      <c r="V37" t="s">
        <v>682</v>
      </c>
      <c r="W37" t="s">
        <v>161</v>
      </c>
      <c r="AK37">
        <v>164</v>
      </c>
      <c r="AL37" t="s">
        <v>677</v>
      </c>
      <c r="AM37">
        <v>51301</v>
      </c>
      <c r="AN37" t="s">
        <v>675</v>
      </c>
      <c r="AO37" t="s">
        <v>683</v>
      </c>
      <c r="AP37" t="s">
        <v>684</v>
      </c>
      <c r="AQ37" t="s">
        <v>116</v>
      </c>
      <c r="AR37" t="s">
        <v>91</v>
      </c>
      <c r="AS37">
        <v>40</v>
      </c>
      <c r="BF37" s="2">
        <v>44927</v>
      </c>
      <c r="BG37" s="2">
        <v>45291</v>
      </c>
      <c r="BH37" s="2">
        <v>45341</v>
      </c>
      <c r="BI37" t="s">
        <v>677</v>
      </c>
      <c r="BJ37">
        <v>65000</v>
      </c>
      <c r="BK37">
        <v>30000</v>
      </c>
      <c r="BL37">
        <v>35000</v>
      </c>
      <c r="BM37" t="s">
        <v>685</v>
      </c>
      <c r="BN37" t="s">
        <v>686</v>
      </c>
      <c r="BO37">
        <v>65000</v>
      </c>
      <c r="BP37">
        <v>0</v>
      </c>
    </row>
    <row r="38" spans="1:68" x14ac:dyDescent="0.25">
      <c r="A38" t="s">
        <v>687</v>
      </c>
      <c r="C38" s="1">
        <v>45000.68540509259</v>
      </c>
      <c r="D38" t="s">
        <v>688</v>
      </c>
      <c r="E38" t="s">
        <v>689</v>
      </c>
      <c r="F38" t="s">
        <v>70</v>
      </c>
      <c r="G38" t="s">
        <v>690</v>
      </c>
      <c r="H38" t="s">
        <v>691</v>
      </c>
      <c r="I38" t="s">
        <v>692</v>
      </c>
      <c r="J38">
        <v>46006</v>
      </c>
      <c r="K38" t="s">
        <v>693</v>
      </c>
      <c r="L38" t="s">
        <v>694</v>
      </c>
      <c r="N38">
        <v>1</v>
      </c>
      <c r="O38">
        <v>0</v>
      </c>
      <c r="P38" t="s">
        <v>695</v>
      </c>
      <c r="Q38" t="s">
        <v>77</v>
      </c>
      <c r="S38" t="s">
        <v>696</v>
      </c>
      <c r="T38" t="s">
        <v>697</v>
      </c>
      <c r="U38" t="s">
        <v>698</v>
      </c>
      <c r="V38" t="s">
        <v>699</v>
      </c>
      <c r="W38" t="s">
        <v>700</v>
      </c>
      <c r="AD38" t="s">
        <v>133</v>
      </c>
      <c r="AE38" t="s">
        <v>701</v>
      </c>
      <c r="AF38" t="s">
        <v>702</v>
      </c>
      <c r="AG38" t="s">
        <v>703</v>
      </c>
      <c r="AH38">
        <v>723101488</v>
      </c>
      <c r="AI38" t="s">
        <v>704</v>
      </c>
      <c r="AN38" t="s">
        <v>688</v>
      </c>
      <c r="AO38" t="s">
        <v>705</v>
      </c>
      <c r="AP38" t="s">
        <v>706</v>
      </c>
      <c r="AQ38" t="s">
        <v>90</v>
      </c>
      <c r="AR38" t="s">
        <v>91</v>
      </c>
      <c r="AS38">
        <v>129</v>
      </c>
      <c r="BF38" s="2">
        <v>44927</v>
      </c>
      <c r="BG38" s="2">
        <v>45199</v>
      </c>
      <c r="BH38" s="2">
        <v>45249</v>
      </c>
      <c r="BI38" t="s">
        <v>93</v>
      </c>
      <c r="BJ38">
        <v>200335</v>
      </c>
      <c r="BK38">
        <v>140000</v>
      </c>
      <c r="BL38">
        <v>60335</v>
      </c>
      <c r="BM38" t="s">
        <v>707</v>
      </c>
      <c r="BN38" s="3">
        <v>3.012E+16</v>
      </c>
      <c r="BO38">
        <v>200335</v>
      </c>
      <c r="BP38">
        <v>0</v>
      </c>
    </row>
    <row r="39" spans="1:68" x14ac:dyDescent="0.25">
      <c r="A39" t="s">
        <v>708</v>
      </c>
      <c r="C39" s="1">
        <v>45000.645902777775</v>
      </c>
      <c r="D39" t="s">
        <v>709</v>
      </c>
      <c r="E39" t="s">
        <v>710</v>
      </c>
      <c r="F39" t="s">
        <v>70</v>
      </c>
      <c r="G39" t="s">
        <v>711</v>
      </c>
      <c r="H39" t="s">
        <v>712</v>
      </c>
      <c r="I39" t="s">
        <v>209</v>
      </c>
      <c r="J39">
        <v>46601</v>
      </c>
      <c r="K39" t="s">
        <v>713</v>
      </c>
      <c r="N39">
        <v>0</v>
      </c>
      <c r="O39">
        <v>0</v>
      </c>
      <c r="P39" t="s">
        <v>714</v>
      </c>
      <c r="Q39" t="s">
        <v>77</v>
      </c>
      <c r="S39" t="s">
        <v>279</v>
      </c>
      <c r="T39" t="s">
        <v>715</v>
      </c>
      <c r="V39" t="s">
        <v>716</v>
      </c>
      <c r="W39" t="s">
        <v>199</v>
      </c>
      <c r="AN39" t="s">
        <v>709</v>
      </c>
      <c r="AO39" t="s">
        <v>717</v>
      </c>
      <c r="AP39" t="s">
        <v>718</v>
      </c>
      <c r="AQ39" t="s">
        <v>116</v>
      </c>
      <c r="AR39" t="s">
        <v>432</v>
      </c>
      <c r="AS39">
        <v>150</v>
      </c>
      <c r="BF39" s="2">
        <v>44927</v>
      </c>
      <c r="BG39" s="2">
        <v>45291</v>
      </c>
      <c r="BH39" s="2">
        <v>45341</v>
      </c>
      <c r="BI39" t="s">
        <v>93</v>
      </c>
      <c r="BJ39">
        <v>45000</v>
      </c>
      <c r="BK39">
        <v>30000</v>
      </c>
      <c r="BL39">
        <v>15000</v>
      </c>
      <c r="BM39" t="s">
        <v>323</v>
      </c>
      <c r="BN39" t="s">
        <v>322</v>
      </c>
      <c r="BO39">
        <v>45000</v>
      </c>
      <c r="BP39">
        <v>0</v>
      </c>
    </row>
    <row r="40" spans="1:68" x14ac:dyDescent="0.25">
      <c r="A40" t="s">
        <v>719</v>
      </c>
      <c r="C40" s="1">
        <v>45000.609143518515</v>
      </c>
      <c r="D40" t="s">
        <v>720</v>
      </c>
      <c r="E40" t="s">
        <v>721</v>
      </c>
      <c r="F40" t="s">
        <v>70</v>
      </c>
      <c r="G40" t="s">
        <v>722</v>
      </c>
      <c r="H40">
        <v>207</v>
      </c>
      <c r="I40" t="s">
        <v>193</v>
      </c>
      <c r="J40">
        <v>51101</v>
      </c>
      <c r="K40" t="s">
        <v>723</v>
      </c>
      <c r="N40">
        <v>0</v>
      </c>
      <c r="O40">
        <v>0</v>
      </c>
      <c r="P40" t="s">
        <v>724</v>
      </c>
      <c r="Q40" t="s">
        <v>77</v>
      </c>
      <c r="R40" t="s">
        <v>212</v>
      </c>
      <c r="S40" t="s">
        <v>725</v>
      </c>
      <c r="T40" t="s">
        <v>726</v>
      </c>
      <c r="U40" t="s">
        <v>727</v>
      </c>
      <c r="V40" t="s">
        <v>728</v>
      </c>
      <c r="W40" t="s">
        <v>729</v>
      </c>
      <c r="AD40" t="s">
        <v>102</v>
      </c>
      <c r="AE40" t="s">
        <v>730</v>
      </c>
      <c r="AF40" t="s">
        <v>731</v>
      </c>
      <c r="AG40" t="s">
        <v>732</v>
      </c>
      <c r="AH40">
        <v>739550677</v>
      </c>
      <c r="AI40" t="s">
        <v>243</v>
      </c>
      <c r="AN40" t="s">
        <v>720</v>
      </c>
      <c r="AO40" t="s">
        <v>733</v>
      </c>
      <c r="AP40" t="s">
        <v>734</v>
      </c>
      <c r="AQ40" t="s">
        <v>90</v>
      </c>
      <c r="AR40" t="s">
        <v>580</v>
      </c>
      <c r="AS40">
        <v>1002</v>
      </c>
      <c r="BF40" s="2">
        <v>44927</v>
      </c>
      <c r="BG40" s="2">
        <v>45291</v>
      </c>
      <c r="BH40" s="2">
        <v>45341</v>
      </c>
      <c r="BI40" t="s">
        <v>735</v>
      </c>
      <c r="BJ40">
        <v>656000</v>
      </c>
      <c r="BK40">
        <v>150000</v>
      </c>
      <c r="BL40">
        <v>506000</v>
      </c>
      <c r="BM40" t="s">
        <v>736</v>
      </c>
      <c r="BN40" t="s">
        <v>737</v>
      </c>
      <c r="BO40">
        <v>656000</v>
      </c>
      <c r="BP40">
        <v>0</v>
      </c>
    </row>
    <row r="41" spans="1:68" x14ac:dyDescent="0.25">
      <c r="A41" t="s">
        <v>738</v>
      </c>
      <c r="C41" s="1">
        <v>45000.567928240744</v>
      </c>
      <c r="D41" t="s">
        <v>739</v>
      </c>
      <c r="E41" t="s">
        <v>740</v>
      </c>
      <c r="F41" t="s">
        <v>70</v>
      </c>
      <c r="G41" t="s">
        <v>741</v>
      </c>
      <c r="H41">
        <v>1247</v>
      </c>
      <c r="I41" t="s">
        <v>176</v>
      </c>
      <c r="J41">
        <v>51251</v>
      </c>
      <c r="K41" t="s">
        <v>742</v>
      </c>
      <c r="L41" t="s">
        <v>743</v>
      </c>
      <c r="N41">
        <v>1</v>
      </c>
      <c r="O41">
        <v>0</v>
      </c>
      <c r="P41" t="s">
        <v>744</v>
      </c>
      <c r="Q41" t="s">
        <v>77</v>
      </c>
      <c r="S41" t="s">
        <v>745</v>
      </c>
      <c r="T41" t="s">
        <v>746</v>
      </c>
      <c r="U41" t="s">
        <v>747</v>
      </c>
      <c r="V41" t="s">
        <v>748</v>
      </c>
      <c r="W41" t="s">
        <v>383</v>
      </c>
      <c r="AE41" t="s">
        <v>745</v>
      </c>
      <c r="AF41" t="s">
        <v>746</v>
      </c>
      <c r="AG41" t="s">
        <v>747</v>
      </c>
      <c r="AH41" t="s">
        <v>749</v>
      </c>
      <c r="AI41" t="s">
        <v>750</v>
      </c>
      <c r="AN41" t="s">
        <v>739</v>
      </c>
      <c r="AO41" t="s">
        <v>751</v>
      </c>
      <c r="AP41" t="s">
        <v>752</v>
      </c>
      <c r="AQ41" t="s">
        <v>90</v>
      </c>
      <c r="AR41" t="s">
        <v>91</v>
      </c>
      <c r="AS41">
        <v>80</v>
      </c>
      <c r="BF41" s="2">
        <v>44927</v>
      </c>
      <c r="BG41" s="2">
        <v>45291</v>
      </c>
      <c r="BH41" s="2">
        <v>45341</v>
      </c>
      <c r="BI41" t="s">
        <v>187</v>
      </c>
      <c r="BJ41">
        <v>100000</v>
      </c>
      <c r="BK41">
        <v>50000</v>
      </c>
      <c r="BL41">
        <v>50000</v>
      </c>
      <c r="BM41" t="s">
        <v>171</v>
      </c>
      <c r="BN41">
        <v>50</v>
      </c>
      <c r="BO41">
        <v>100000</v>
      </c>
      <c r="BP41">
        <v>0</v>
      </c>
    </row>
    <row r="42" spans="1:68" x14ac:dyDescent="0.25">
      <c r="A42" t="s">
        <v>753</v>
      </c>
      <c r="C42" s="1">
        <v>45000.567708333336</v>
      </c>
      <c r="D42" t="s">
        <v>754</v>
      </c>
      <c r="E42" t="s">
        <v>755</v>
      </c>
      <c r="F42" t="s">
        <v>70</v>
      </c>
      <c r="G42" t="s">
        <v>756</v>
      </c>
      <c r="H42">
        <v>3331</v>
      </c>
      <c r="I42" t="s">
        <v>460</v>
      </c>
      <c r="J42">
        <v>47001</v>
      </c>
      <c r="K42" t="s">
        <v>757</v>
      </c>
      <c r="N42">
        <v>0</v>
      </c>
      <c r="O42">
        <v>0</v>
      </c>
      <c r="P42" t="s">
        <v>758</v>
      </c>
      <c r="Q42" t="s">
        <v>77</v>
      </c>
      <c r="S42" t="s">
        <v>759</v>
      </c>
      <c r="T42" t="s">
        <v>760</v>
      </c>
      <c r="U42" t="s">
        <v>761</v>
      </c>
      <c r="V42" t="s">
        <v>762</v>
      </c>
      <c r="W42" t="s">
        <v>763</v>
      </c>
      <c r="Y42" t="s">
        <v>759</v>
      </c>
      <c r="Z42" t="s">
        <v>764</v>
      </c>
      <c r="AA42" t="s">
        <v>765</v>
      </c>
      <c r="AB42" t="s">
        <v>766</v>
      </c>
      <c r="AC42" t="s">
        <v>304</v>
      </c>
      <c r="AN42" t="s">
        <v>754</v>
      </c>
      <c r="AO42" t="s">
        <v>767</v>
      </c>
      <c r="AP42" t="s">
        <v>768</v>
      </c>
      <c r="AQ42" t="s">
        <v>90</v>
      </c>
      <c r="AR42" t="s">
        <v>91</v>
      </c>
      <c r="AS42">
        <v>260</v>
      </c>
      <c r="BF42" s="2">
        <v>45072</v>
      </c>
      <c r="BG42" s="2">
        <v>45074</v>
      </c>
      <c r="BH42" s="2">
        <v>45124</v>
      </c>
      <c r="BI42" t="s">
        <v>460</v>
      </c>
      <c r="BJ42">
        <v>264000</v>
      </c>
      <c r="BK42">
        <v>79000</v>
      </c>
      <c r="BL42">
        <v>185000</v>
      </c>
      <c r="BM42" t="s">
        <v>769</v>
      </c>
      <c r="BN42" t="s">
        <v>770</v>
      </c>
      <c r="BO42">
        <v>264000</v>
      </c>
      <c r="BP42">
        <v>0</v>
      </c>
    </row>
    <row r="43" spans="1:68" x14ac:dyDescent="0.25">
      <c r="A43" t="s">
        <v>771</v>
      </c>
      <c r="C43" s="1">
        <v>45000.499050925922</v>
      </c>
      <c r="D43" t="s">
        <v>772</v>
      </c>
      <c r="E43" t="s">
        <v>773</v>
      </c>
      <c r="F43" t="s">
        <v>70</v>
      </c>
      <c r="G43" t="s">
        <v>774</v>
      </c>
      <c r="H43" t="s">
        <v>775</v>
      </c>
      <c r="I43" t="s">
        <v>776</v>
      </c>
      <c r="J43">
        <v>14000</v>
      </c>
      <c r="K43" t="s">
        <v>777</v>
      </c>
      <c r="N43">
        <v>0</v>
      </c>
      <c r="O43">
        <v>0</v>
      </c>
      <c r="P43" t="s">
        <v>778</v>
      </c>
      <c r="Q43" t="s">
        <v>77</v>
      </c>
      <c r="R43" t="s">
        <v>212</v>
      </c>
      <c r="S43" t="s">
        <v>440</v>
      </c>
      <c r="T43" t="s">
        <v>779</v>
      </c>
      <c r="U43" t="s">
        <v>780</v>
      </c>
      <c r="V43" t="s">
        <v>781</v>
      </c>
      <c r="W43" t="s">
        <v>782</v>
      </c>
      <c r="AE43" t="s">
        <v>783</v>
      </c>
      <c r="AF43" t="s">
        <v>784</v>
      </c>
      <c r="AG43" t="s">
        <v>785</v>
      </c>
      <c r="AH43" t="s">
        <v>786</v>
      </c>
      <c r="AI43" t="s">
        <v>787</v>
      </c>
      <c r="AJ43" t="s">
        <v>788</v>
      </c>
      <c r="AK43" t="s">
        <v>789</v>
      </c>
      <c r="AL43" t="s">
        <v>93</v>
      </c>
      <c r="AM43">
        <v>46007</v>
      </c>
      <c r="AN43" t="s">
        <v>772</v>
      </c>
      <c r="AO43" t="s">
        <v>790</v>
      </c>
      <c r="AP43" t="s">
        <v>791</v>
      </c>
      <c r="AQ43" t="s">
        <v>90</v>
      </c>
      <c r="AR43" t="s">
        <v>432</v>
      </c>
      <c r="AS43">
        <v>195</v>
      </c>
      <c r="BF43" s="2">
        <v>45017</v>
      </c>
      <c r="BG43" s="2">
        <v>45291</v>
      </c>
      <c r="BH43" s="2">
        <v>45341</v>
      </c>
      <c r="BI43" t="s">
        <v>93</v>
      </c>
      <c r="BJ43">
        <v>470820</v>
      </c>
      <c r="BK43">
        <v>140000</v>
      </c>
      <c r="BL43">
        <v>330820</v>
      </c>
      <c r="BM43" t="s">
        <v>792</v>
      </c>
      <c r="BN43" t="s">
        <v>793</v>
      </c>
      <c r="BO43">
        <v>470820</v>
      </c>
      <c r="BP43">
        <v>0</v>
      </c>
    </row>
    <row r="44" spans="1:68" x14ac:dyDescent="0.25">
      <c r="A44" t="s">
        <v>794</v>
      </c>
      <c r="C44" s="1">
        <v>45000.448680555557</v>
      </c>
      <c r="D44" t="s">
        <v>795</v>
      </c>
      <c r="E44" t="s">
        <v>796</v>
      </c>
      <c r="F44" t="s">
        <v>70</v>
      </c>
      <c r="G44" t="s">
        <v>797</v>
      </c>
      <c r="H44">
        <v>84</v>
      </c>
      <c r="I44" t="s">
        <v>797</v>
      </c>
      <c r="J44">
        <v>50713</v>
      </c>
      <c r="K44" t="s">
        <v>798</v>
      </c>
      <c r="L44" t="s">
        <v>799</v>
      </c>
      <c r="N44">
        <v>0</v>
      </c>
      <c r="O44">
        <v>0</v>
      </c>
      <c r="P44" t="s">
        <v>800</v>
      </c>
      <c r="Q44" t="s">
        <v>77</v>
      </c>
      <c r="S44" t="s">
        <v>801</v>
      </c>
      <c r="T44" t="s">
        <v>802</v>
      </c>
      <c r="U44" t="s">
        <v>803</v>
      </c>
      <c r="V44" t="s">
        <v>804</v>
      </c>
      <c r="W44" t="s">
        <v>805</v>
      </c>
      <c r="AE44" t="s">
        <v>806</v>
      </c>
      <c r="AF44" t="s">
        <v>807</v>
      </c>
      <c r="AG44" t="s">
        <v>808</v>
      </c>
      <c r="AH44">
        <v>602484004</v>
      </c>
      <c r="AN44" t="s">
        <v>795</v>
      </c>
      <c r="AO44" t="s">
        <v>809</v>
      </c>
      <c r="AP44" t="s">
        <v>810</v>
      </c>
      <c r="AQ44" t="s">
        <v>90</v>
      </c>
      <c r="AR44" t="s">
        <v>91</v>
      </c>
      <c r="AS44">
        <v>80</v>
      </c>
      <c r="BF44" s="2">
        <v>44927</v>
      </c>
      <c r="BG44" s="2">
        <v>45291</v>
      </c>
      <c r="BH44" s="2">
        <v>45341</v>
      </c>
      <c r="BI44" t="s">
        <v>797</v>
      </c>
      <c r="BJ44">
        <v>42859</v>
      </c>
      <c r="BK44">
        <v>30000</v>
      </c>
      <c r="BL44">
        <v>12859</v>
      </c>
      <c r="BM44" t="s">
        <v>512</v>
      </c>
      <c r="BN44">
        <v>30</v>
      </c>
      <c r="BO44">
        <v>42859</v>
      </c>
      <c r="BP44">
        <v>0</v>
      </c>
    </row>
    <row r="45" spans="1:68" x14ac:dyDescent="0.25">
      <c r="A45" t="s">
        <v>811</v>
      </c>
      <c r="C45" s="1">
        <v>45000.43277777778</v>
      </c>
      <c r="D45" t="s">
        <v>812</v>
      </c>
      <c r="E45" t="s">
        <v>813</v>
      </c>
      <c r="F45" t="s">
        <v>70</v>
      </c>
      <c r="G45" t="s">
        <v>814</v>
      </c>
      <c r="H45" t="s">
        <v>815</v>
      </c>
      <c r="I45" t="s">
        <v>209</v>
      </c>
      <c r="J45">
        <v>46804</v>
      </c>
      <c r="K45" t="s">
        <v>816</v>
      </c>
      <c r="N45">
        <v>0</v>
      </c>
      <c r="O45">
        <v>0</v>
      </c>
      <c r="P45" t="s">
        <v>817</v>
      </c>
      <c r="Q45" t="s">
        <v>77</v>
      </c>
      <c r="S45" t="s">
        <v>315</v>
      </c>
      <c r="T45" t="s">
        <v>818</v>
      </c>
      <c r="U45" t="s">
        <v>819</v>
      </c>
      <c r="V45" t="s">
        <v>820</v>
      </c>
      <c r="W45" t="s">
        <v>350</v>
      </c>
      <c r="AN45" t="s">
        <v>812</v>
      </c>
      <c r="AO45" t="s">
        <v>821</v>
      </c>
      <c r="AP45" t="s">
        <v>822</v>
      </c>
      <c r="AQ45" t="s">
        <v>90</v>
      </c>
      <c r="AR45" t="s">
        <v>91</v>
      </c>
      <c r="AS45">
        <v>54</v>
      </c>
      <c r="BF45" s="2">
        <v>44927</v>
      </c>
      <c r="BG45" s="2">
        <v>45291</v>
      </c>
      <c r="BH45" s="2">
        <v>45341</v>
      </c>
      <c r="BI45" t="s">
        <v>209</v>
      </c>
      <c r="BJ45">
        <v>100000</v>
      </c>
      <c r="BK45">
        <v>30000</v>
      </c>
      <c r="BL45">
        <v>70000</v>
      </c>
      <c r="BM45" t="s">
        <v>355</v>
      </c>
      <c r="BN45">
        <v>70</v>
      </c>
      <c r="BO45">
        <v>100000</v>
      </c>
      <c r="BP45">
        <v>0</v>
      </c>
    </row>
    <row r="46" spans="1:68" x14ac:dyDescent="0.25">
      <c r="A46" t="s">
        <v>823</v>
      </c>
      <c r="C46" s="1">
        <v>45000.333969907406</v>
      </c>
      <c r="D46" t="s">
        <v>824</v>
      </c>
      <c r="E46" t="s">
        <v>825</v>
      </c>
      <c r="F46" t="s">
        <v>70</v>
      </c>
      <c r="G46" t="s">
        <v>826</v>
      </c>
      <c r="H46">
        <v>283</v>
      </c>
      <c r="I46" t="s">
        <v>354</v>
      </c>
      <c r="J46">
        <v>47301</v>
      </c>
      <c r="K46" t="s">
        <v>827</v>
      </c>
      <c r="N46">
        <v>0</v>
      </c>
      <c r="O46">
        <v>0</v>
      </c>
      <c r="P46" t="s">
        <v>828</v>
      </c>
      <c r="Q46" t="s">
        <v>77</v>
      </c>
      <c r="R46" t="s">
        <v>133</v>
      </c>
      <c r="S46" t="s">
        <v>759</v>
      </c>
      <c r="T46" t="s">
        <v>829</v>
      </c>
      <c r="U46" t="s">
        <v>830</v>
      </c>
      <c r="V46" t="s">
        <v>831</v>
      </c>
      <c r="W46" t="s">
        <v>832</v>
      </c>
      <c r="AE46" t="s">
        <v>833</v>
      </c>
      <c r="AF46" t="s">
        <v>834</v>
      </c>
      <c r="AG46" t="s">
        <v>830</v>
      </c>
      <c r="AH46">
        <v>737988358</v>
      </c>
      <c r="AI46" t="s">
        <v>835</v>
      </c>
      <c r="AN46" t="s">
        <v>824</v>
      </c>
      <c r="AO46" t="s">
        <v>836</v>
      </c>
      <c r="AP46" t="s">
        <v>837</v>
      </c>
      <c r="AQ46" t="s">
        <v>90</v>
      </c>
      <c r="AR46" t="s">
        <v>91</v>
      </c>
      <c r="AS46">
        <v>100</v>
      </c>
      <c r="BF46" s="2">
        <v>44927</v>
      </c>
      <c r="BG46" s="2">
        <v>45291</v>
      </c>
      <c r="BH46" s="2">
        <v>45341</v>
      </c>
      <c r="BI46" t="s">
        <v>354</v>
      </c>
      <c r="BJ46">
        <v>65000</v>
      </c>
      <c r="BK46">
        <v>30000</v>
      </c>
      <c r="BL46">
        <v>35000</v>
      </c>
      <c r="BM46" t="s">
        <v>685</v>
      </c>
      <c r="BN46" t="s">
        <v>686</v>
      </c>
      <c r="BO46">
        <v>65000</v>
      </c>
      <c r="BP46">
        <v>0</v>
      </c>
    </row>
    <row r="47" spans="1:68" x14ac:dyDescent="0.25">
      <c r="A47" t="s">
        <v>838</v>
      </c>
      <c r="C47" s="1">
        <v>44999.86451388889</v>
      </c>
      <c r="D47" t="s">
        <v>839</v>
      </c>
      <c r="E47" t="s">
        <v>840</v>
      </c>
      <c r="F47" t="s">
        <v>70</v>
      </c>
      <c r="G47" t="s">
        <v>841</v>
      </c>
      <c r="H47" t="s">
        <v>842</v>
      </c>
      <c r="I47" t="s">
        <v>843</v>
      </c>
      <c r="J47">
        <v>46001</v>
      </c>
      <c r="K47" t="s">
        <v>844</v>
      </c>
      <c r="N47">
        <v>0</v>
      </c>
      <c r="O47">
        <v>0</v>
      </c>
      <c r="P47" t="s">
        <v>845</v>
      </c>
      <c r="Q47" t="s">
        <v>77</v>
      </c>
      <c r="R47" t="s">
        <v>846</v>
      </c>
      <c r="S47" t="s">
        <v>847</v>
      </c>
      <c r="T47" t="s">
        <v>848</v>
      </c>
      <c r="U47" t="s">
        <v>849</v>
      </c>
      <c r="V47" t="s">
        <v>850</v>
      </c>
      <c r="W47" t="s">
        <v>851</v>
      </c>
      <c r="AD47" t="s">
        <v>846</v>
      </c>
      <c r="AE47" t="s">
        <v>847</v>
      </c>
      <c r="AF47" t="s">
        <v>848</v>
      </c>
      <c r="AG47" t="s">
        <v>849</v>
      </c>
      <c r="AH47">
        <v>734571394</v>
      </c>
      <c r="AI47" t="s">
        <v>851</v>
      </c>
      <c r="AJ47" t="s">
        <v>841</v>
      </c>
      <c r="AK47" t="s">
        <v>842</v>
      </c>
      <c r="AL47" t="s">
        <v>843</v>
      </c>
      <c r="AM47">
        <v>46001</v>
      </c>
      <c r="AN47" t="s">
        <v>839</v>
      </c>
      <c r="AO47" t="s">
        <v>852</v>
      </c>
      <c r="AP47" t="s">
        <v>853</v>
      </c>
      <c r="AQ47" t="s">
        <v>90</v>
      </c>
      <c r="AR47" t="s">
        <v>91</v>
      </c>
      <c r="AS47">
        <v>350</v>
      </c>
      <c r="BF47" s="2">
        <v>44927</v>
      </c>
      <c r="BG47" s="2">
        <v>45291</v>
      </c>
      <c r="BH47" s="2">
        <v>45341</v>
      </c>
      <c r="BI47" t="s">
        <v>854</v>
      </c>
      <c r="BJ47">
        <v>130000</v>
      </c>
      <c r="BK47">
        <v>38000</v>
      </c>
      <c r="BL47">
        <v>92000</v>
      </c>
      <c r="BM47" t="s">
        <v>855</v>
      </c>
      <c r="BN47" t="s">
        <v>856</v>
      </c>
      <c r="BO47">
        <v>130000</v>
      </c>
      <c r="BP47">
        <v>0</v>
      </c>
    </row>
    <row r="48" spans="1:68" x14ac:dyDescent="0.25">
      <c r="A48" t="s">
        <v>857</v>
      </c>
      <c r="C48" s="1">
        <v>44999.86210648148</v>
      </c>
      <c r="D48" t="s">
        <v>858</v>
      </c>
      <c r="E48" t="s">
        <v>859</v>
      </c>
      <c r="F48" t="s">
        <v>70</v>
      </c>
      <c r="G48" t="s">
        <v>860</v>
      </c>
      <c r="H48" t="s">
        <v>861</v>
      </c>
      <c r="I48" t="s">
        <v>209</v>
      </c>
      <c r="J48">
        <v>46601</v>
      </c>
      <c r="K48" t="s">
        <v>862</v>
      </c>
      <c r="L48" t="s">
        <v>863</v>
      </c>
      <c r="N48">
        <v>0</v>
      </c>
      <c r="O48">
        <v>0</v>
      </c>
      <c r="P48" t="s">
        <v>864</v>
      </c>
      <c r="Q48" t="s">
        <v>77</v>
      </c>
      <c r="R48" t="s">
        <v>133</v>
      </c>
      <c r="S48" t="s">
        <v>608</v>
      </c>
      <c r="T48" t="s">
        <v>865</v>
      </c>
      <c r="U48" t="s">
        <v>866</v>
      </c>
      <c r="V48" t="s">
        <v>867</v>
      </c>
      <c r="W48" t="s">
        <v>868</v>
      </c>
      <c r="AD48" t="s">
        <v>133</v>
      </c>
      <c r="AE48" t="s">
        <v>665</v>
      </c>
      <c r="AF48" t="s">
        <v>869</v>
      </c>
      <c r="AG48" t="s">
        <v>870</v>
      </c>
      <c r="AH48">
        <v>723013421</v>
      </c>
      <c r="AI48" t="s">
        <v>871</v>
      </c>
      <c r="AN48" t="s">
        <v>858</v>
      </c>
      <c r="AO48" t="s">
        <v>872</v>
      </c>
      <c r="AP48" t="s">
        <v>873</v>
      </c>
      <c r="AQ48" t="s">
        <v>90</v>
      </c>
      <c r="AR48" t="s">
        <v>91</v>
      </c>
      <c r="AS48">
        <v>400</v>
      </c>
      <c r="BF48" s="2">
        <v>44927</v>
      </c>
      <c r="BG48" s="2">
        <v>45291</v>
      </c>
      <c r="BH48" s="2">
        <v>45341</v>
      </c>
      <c r="BI48" t="s">
        <v>209</v>
      </c>
      <c r="BJ48">
        <v>60000</v>
      </c>
      <c r="BK48">
        <v>30000</v>
      </c>
      <c r="BL48">
        <v>30000</v>
      </c>
      <c r="BM48" t="s">
        <v>171</v>
      </c>
      <c r="BN48">
        <v>50</v>
      </c>
      <c r="BO48">
        <v>60000</v>
      </c>
      <c r="BP48">
        <v>0</v>
      </c>
    </row>
    <row r="49" spans="1:68" x14ac:dyDescent="0.25">
      <c r="A49" t="s">
        <v>874</v>
      </c>
      <c r="C49" s="1">
        <v>44999.735937500001</v>
      </c>
      <c r="D49" t="s">
        <v>875</v>
      </c>
      <c r="E49" t="s">
        <v>876</v>
      </c>
      <c r="F49" t="s">
        <v>70</v>
      </c>
      <c r="G49" t="s">
        <v>877</v>
      </c>
      <c r="H49">
        <v>2300</v>
      </c>
      <c r="I49" t="s">
        <v>193</v>
      </c>
      <c r="J49">
        <v>51101</v>
      </c>
      <c r="K49" t="s">
        <v>878</v>
      </c>
      <c r="N49">
        <v>0</v>
      </c>
      <c r="O49">
        <v>0</v>
      </c>
      <c r="P49" t="s">
        <v>879</v>
      </c>
      <c r="Q49" t="s">
        <v>77</v>
      </c>
      <c r="R49" t="s">
        <v>133</v>
      </c>
      <c r="S49" t="s">
        <v>608</v>
      </c>
      <c r="T49" t="s">
        <v>880</v>
      </c>
      <c r="U49" t="s">
        <v>881</v>
      </c>
      <c r="V49" t="s">
        <v>882</v>
      </c>
      <c r="W49" t="s">
        <v>883</v>
      </c>
      <c r="AN49" t="s">
        <v>875</v>
      </c>
      <c r="AO49" t="s">
        <v>884</v>
      </c>
      <c r="AP49" t="s">
        <v>885</v>
      </c>
      <c r="AQ49" t="s">
        <v>90</v>
      </c>
      <c r="AR49" t="s">
        <v>91</v>
      </c>
      <c r="AS49">
        <v>82</v>
      </c>
      <c r="BF49" s="2">
        <v>44927</v>
      </c>
      <c r="BG49" s="2">
        <v>45291</v>
      </c>
      <c r="BH49" s="2">
        <v>45341</v>
      </c>
      <c r="BI49" t="s">
        <v>193</v>
      </c>
      <c r="BJ49">
        <v>72280</v>
      </c>
      <c r="BK49">
        <v>30000</v>
      </c>
      <c r="BL49">
        <v>42280</v>
      </c>
      <c r="BM49" t="s">
        <v>886</v>
      </c>
      <c r="BN49" t="s">
        <v>887</v>
      </c>
      <c r="BO49">
        <v>72280</v>
      </c>
      <c r="BP49">
        <v>0</v>
      </c>
    </row>
    <row r="50" spans="1:68" x14ac:dyDescent="0.25">
      <c r="A50" t="s">
        <v>888</v>
      </c>
      <c r="C50" s="1">
        <v>44999.68341435185</v>
      </c>
      <c r="D50" t="s">
        <v>889</v>
      </c>
      <c r="E50" t="s">
        <v>890</v>
      </c>
      <c r="F50" t="s">
        <v>70</v>
      </c>
      <c r="G50" t="s">
        <v>891</v>
      </c>
      <c r="H50">
        <v>985</v>
      </c>
      <c r="I50" t="s">
        <v>422</v>
      </c>
      <c r="J50">
        <v>51401</v>
      </c>
      <c r="K50" t="s">
        <v>892</v>
      </c>
      <c r="N50">
        <v>0</v>
      </c>
      <c r="O50">
        <v>0</v>
      </c>
      <c r="P50" t="s">
        <v>893</v>
      </c>
      <c r="Q50" t="s">
        <v>77</v>
      </c>
      <c r="R50" t="s">
        <v>212</v>
      </c>
      <c r="S50" t="s">
        <v>83</v>
      </c>
      <c r="T50" t="s">
        <v>894</v>
      </c>
      <c r="U50" t="s">
        <v>895</v>
      </c>
      <c r="V50" t="s">
        <v>896</v>
      </c>
      <c r="W50" t="s">
        <v>805</v>
      </c>
      <c r="AN50" t="s">
        <v>889</v>
      </c>
      <c r="AO50" t="s">
        <v>897</v>
      </c>
      <c r="AP50" t="s">
        <v>898</v>
      </c>
      <c r="AQ50" t="s">
        <v>116</v>
      </c>
      <c r="AR50" t="s">
        <v>91</v>
      </c>
      <c r="AS50">
        <v>220</v>
      </c>
      <c r="BF50" s="2">
        <v>44927</v>
      </c>
      <c r="BG50" s="2">
        <v>45291</v>
      </c>
      <c r="BH50" s="2">
        <v>45341</v>
      </c>
      <c r="BI50" t="s">
        <v>899</v>
      </c>
      <c r="BJ50">
        <v>65000</v>
      </c>
      <c r="BK50">
        <v>30000</v>
      </c>
      <c r="BL50">
        <v>35000</v>
      </c>
      <c r="BM50" t="s">
        <v>685</v>
      </c>
      <c r="BN50" t="s">
        <v>686</v>
      </c>
      <c r="BO50">
        <v>65000</v>
      </c>
      <c r="BP50">
        <v>0</v>
      </c>
    </row>
    <row r="51" spans="1:68" x14ac:dyDescent="0.25">
      <c r="A51" t="s">
        <v>900</v>
      </c>
      <c r="C51" s="1">
        <v>44999.680891203701</v>
      </c>
      <c r="D51" t="s">
        <v>901</v>
      </c>
      <c r="E51" t="s">
        <v>902</v>
      </c>
      <c r="F51" t="s">
        <v>70</v>
      </c>
      <c r="G51" t="s">
        <v>599</v>
      </c>
      <c r="H51">
        <v>570</v>
      </c>
      <c r="I51" t="s">
        <v>903</v>
      </c>
      <c r="J51">
        <v>46007</v>
      </c>
      <c r="K51" t="s">
        <v>904</v>
      </c>
      <c r="N51">
        <v>0</v>
      </c>
      <c r="O51">
        <v>0</v>
      </c>
      <c r="P51" t="s">
        <v>905</v>
      </c>
      <c r="Q51" t="s">
        <v>77</v>
      </c>
      <c r="R51" t="s">
        <v>212</v>
      </c>
      <c r="S51" t="s">
        <v>906</v>
      </c>
      <c r="T51" t="s">
        <v>907</v>
      </c>
      <c r="U51" t="s">
        <v>908</v>
      </c>
      <c r="V51" t="s">
        <v>909</v>
      </c>
      <c r="W51" t="s">
        <v>383</v>
      </c>
      <c r="AD51" t="s">
        <v>212</v>
      </c>
      <c r="AE51" t="s">
        <v>910</v>
      </c>
      <c r="AF51" t="s">
        <v>911</v>
      </c>
      <c r="AG51" t="s">
        <v>912</v>
      </c>
      <c r="AH51">
        <v>722738090</v>
      </c>
      <c r="AI51" t="s">
        <v>913</v>
      </c>
      <c r="AN51" t="s">
        <v>901</v>
      </c>
      <c r="AO51" t="s">
        <v>914</v>
      </c>
      <c r="AP51" t="s">
        <v>915</v>
      </c>
      <c r="AQ51" t="s">
        <v>90</v>
      </c>
      <c r="AR51" t="s">
        <v>91</v>
      </c>
      <c r="AS51">
        <v>430</v>
      </c>
      <c r="BF51" s="2">
        <v>44927</v>
      </c>
      <c r="BG51" s="2">
        <v>45291</v>
      </c>
      <c r="BH51" s="2">
        <v>45341</v>
      </c>
      <c r="BI51" t="s">
        <v>93</v>
      </c>
      <c r="BJ51">
        <v>150000</v>
      </c>
      <c r="BK51">
        <v>70000</v>
      </c>
      <c r="BL51">
        <v>80000</v>
      </c>
      <c r="BM51" t="s">
        <v>916</v>
      </c>
      <c r="BN51" t="s">
        <v>917</v>
      </c>
      <c r="BO51">
        <v>150000</v>
      </c>
      <c r="BP51">
        <v>0</v>
      </c>
    </row>
    <row r="52" spans="1:68" x14ac:dyDescent="0.25">
      <c r="A52" t="s">
        <v>918</v>
      </c>
      <c r="C52" s="1">
        <v>44999.676192129627</v>
      </c>
      <c r="D52" t="s">
        <v>919</v>
      </c>
      <c r="E52" t="s">
        <v>920</v>
      </c>
      <c r="F52" t="s">
        <v>70</v>
      </c>
      <c r="G52" t="s">
        <v>921</v>
      </c>
      <c r="H52">
        <v>562</v>
      </c>
      <c r="I52" t="s">
        <v>93</v>
      </c>
      <c r="J52">
        <v>46001</v>
      </c>
      <c r="K52" t="s">
        <v>922</v>
      </c>
      <c r="L52" t="s">
        <v>923</v>
      </c>
      <c r="N52">
        <v>1</v>
      </c>
      <c r="O52">
        <v>0</v>
      </c>
      <c r="P52" t="s">
        <v>924</v>
      </c>
      <c r="Q52" t="s">
        <v>77</v>
      </c>
      <c r="R52" t="s">
        <v>133</v>
      </c>
      <c r="S52" t="s">
        <v>157</v>
      </c>
      <c r="T52" t="s">
        <v>925</v>
      </c>
      <c r="U52" t="s">
        <v>926</v>
      </c>
      <c r="V52" t="s">
        <v>927</v>
      </c>
      <c r="W52" t="s">
        <v>928</v>
      </c>
      <c r="AN52" t="s">
        <v>919</v>
      </c>
      <c r="AO52" t="s">
        <v>929</v>
      </c>
      <c r="AP52" t="s">
        <v>930</v>
      </c>
      <c r="AQ52" t="s">
        <v>90</v>
      </c>
      <c r="AR52" t="s">
        <v>91</v>
      </c>
      <c r="AS52">
        <v>70</v>
      </c>
      <c r="BF52" s="2">
        <v>44927</v>
      </c>
      <c r="BG52" s="2">
        <v>45291</v>
      </c>
      <c r="BH52" s="2">
        <v>45341</v>
      </c>
      <c r="BI52" t="s">
        <v>93</v>
      </c>
      <c r="BJ52">
        <v>61000</v>
      </c>
      <c r="BK52">
        <v>30000</v>
      </c>
      <c r="BL52">
        <v>31000</v>
      </c>
      <c r="BM52" t="s">
        <v>931</v>
      </c>
      <c r="BN52" t="s">
        <v>932</v>
      </c>
      <c r="BO52">
        <v>61000</v>
      </c>
      <c r="BP52">
        <v>0</v>
      </c>
    </row>
    <row r="53" spans="1:68" x14ac:dyDescent="0.25">
      <c r="A53" t="s">
        <v>933</v>
      </c>
      <c r="C53" s="1">
        <v>44999.642094907409</v>
      </c>
      <c r="D53" t="s">
        <v>934</v>
      </c>
      <c r="E53" t="s">
        <v>935</v>
      </c>
      <c r="F53" t="s">
        <v>70</v>
      </c>
      <c r="G53" t="s">
        <v>936</v>
      </c>
      <c r="H53" t="s">
        <v>937</v>
      </c>
      <c r="I53" t="s">
        <v>93</v>
      </c>
      <c r="J53">
        <v>46001</v>
      </c>
      <c r="K53" t="s">
        <v>938</v>
      </c>
      <c r="N53">
        <v>0</v>
      </c>
      <c r="O53">
        <v>0</v>
      </c>
      <c r="P53" t="s">
        <v>939</v>
      </c>
      <c r="Q53" t="s">
        <v>77</v>
      </c>
      <c r="R53" t="s">
        <v>102</v>
      </c>
      <c r="S53" t="s">
        <v>665</v>
      </c>
      <c r="T53" t="s">
        <v>940</v>
      </c>
      <c r="U53" t="s">
        <v>941</v>
      </c>
      <c r="V53" t="s">
        <v>942</v>
      </c>
      <c r="W53" t="s">
        <v>943</v>
      </c>
      <c r="AN53" t="s">
        <v>934</v>
      </c>
      <c r="AO53" t="s">
        <v>944</v>
      </c>
      <c r="AP53" t="s">
        <v>945</v>
      </c>
      <c r="AQ53" t="s">
        <v>90</v>
      </c>
      <c r="AR53" t="s">
        <v>91</v>
      </c>
      <c r="AS53">
        <v>302</v>
      </c>
      <c r="BF53" s="2">
        <v>45108</v>
      </c>
      <c r="BG53" s="2">
        <v>45291</v>
      </c>
      <c r="BH53" s="2">
        <v>45341</v>
      </c>
      <c r="BI53" t="s">
        <v>209</v>
      </c>
      <c r="BJ53">
        <v>310000</v>
      </c>
      <c r="BK53">
        <v>150000</v>
      </c>
      <c r="BL53">
        <v>160000</v>
      </c>
      <c r="BM53" t="s">
        <v>946</v>
      </c>
      <c r="BN53" t="s">
        <v>947</v>
      </c>
      <c r="BO53">
        <v>310000</v>
      </c>
      <c r="BP53">
        <v>0</v>
      </c>
    </row>
    <row r="54" spans="1:68" x14ac:dyDescent="0.25">
      <c r="A54" t="s">
        <v>948</v>
      </c>
      <c r="C54" s="1">
        <v>44999.620300925926</v>
      </c>
      <c r="D54" t="s">
        <v>949</v>
      </c>
      <c r="E54" t="s">
        <v>950</v>
      </c>
      <c r="F54" t="s">
        <v>70</v>
      </c>
      <c r="G54" t="s">
        <v>951</v>
      </c>
      <c r="H54">
        <v>387</v>
      </c>
      <c r="I54" t="s">
        <v>354</v>
      </c>
      <c r="J54">
        <v>47301</v>
      </c>
      <c r="K54" t="s">
        <v>952</v>
      </c>
      <c r="N54">
        <v>0</v>
      </c>
      <c r="O54">
        <v>0</v>
      </c>
      <c r="P54" t="s">
        <v>953</v>
      </c>
      <c r="Q54" t="s">
        <v>77</v>
      </c>
      <c r="S54" t="s">
        <v>285</v>
      </c>
      <c r="T54" t="s">
        <v>954</v>
      </c>
      <c r="U54" t="s">
        <v>955</v>
      </c>
      <c r="V54" t="s">
        <v>956</v>
      </c>
      <c r="W54" t="s">
        <v>161</v>
      </c>
      <c r="AN54" t="s">
        <v>949</v>
      </c>
      <c r="AO54" t="s">
        <v>957</v>
      </c>
      <c r="AP54" t="s">
        <v>958</v>
      </c>
      <c r="AQ54" t="s">
        <v>116</v>
      </c>
      <c r="AR54" t="s">
        <v>91</v>
      </c>
      <c r="AS54">
        <v>500</v>
      </c>
      <c r="BF54" s="2">
        <v>44927</v>
      </c>
      <c r="BG54" s="2">
        <v>45291</v>
      </c>
      <c r="BH54" s="2">
        <v>45341</v>
      </c>
      <c r="BI54" t="s">
        <v>959</v>
      </c>
      <c r="BJ54">
        <v>70000</v>
      </c>
      <c r="BK54">
        <v>45000</v>
      </c>
      <c r="BL54">
        <v>25000</v>
      </c>
      <c r="BM54" t="s">
        <v>960</v>
      </c>
      <c r="BN54" s="3">
        <v>3.57099999999999E+16</v>
      </c>
      <c r="BO54">
        <v>70000</v>
      </c>
      <c r="BP54">
        <v>0</v>
      </c>
    </row>
    <row r="55" spans="1:68" x14ac:dyDescent="0.25">
      <c r="A55" t="s">
        <v>961</v>
      </c>
      <c r="C55" s="1">
        <v>44999.590300925927</v>
      </c>
      <c r="D55" t="s">
        <v>962</v>
      </c>
      <c r="E55" t="s">
        <v>963</v>
      </c>
      <c r="F55" t="s">
        <v>70</v>
      </c>
      <c r="G55" t="s">
        <v>964</v>
      </c>
      <c r="H55">
        <v>881</v>
      </c>
      <c r="I55" t="s">
        <v>965</v>
      </c>
      <c r="J55">
        <v>46822</v>
      </c>
      <c r="K55" t="s">
        <v>966</v>
      </c>
      <c r="N55">
        <v>0</v>
      </c>
      <c r="O55">
        <v>0</v>
      </c>
      <c r="P55" t="s">
        <v>967</v>
      </c>
      <c r="Q55" t="s">
        <v>77</v>
      </c>
      <c r="S55" t="s">
        <v>806</v>
      </c>
      <c r="T55" t="s">
        <v>968</v>
      </c>
      <c r="U55" t="s">
        <v>969</v>
      </c>
      <c r="V55" t="s">
        <v>970</v>
      </c>
      <c r="W55" t="s">
        <v>971</v>
      </c>
      <c r="Y55" t="s">
        <v>972</v>
      </c>
      <c r="Z55" t="s">
        <v>973</v>
      </c>
      <c r="AA55" t="s">
        <v>974</v>
      </c>
      <c r="AB55" t="s">
        <v>975</v>
      </c>
      <c r="AC55" t="s">
        <v>700</v>
      </c>
      <c r="AN55" t="s">
        <v>962</v>
      </c>
      <c r="AO55" t="s">
        <v>976</v>
      </c>
      <c r="AP55" t="s">
        <v>977</v>
      </c>
      <c r="AQ55" t="s">
        <v>116</v>
      </c>
      <c r="AR55" t="s">
        <v>91</v>
      </c>
      <c r="AS55">
        <v>160</v>
      </c>
      <c r="BF55" s="2">
        <v>44941</v>
      </c>
      <c r="BG55" s="2">
        <v>45169</v>
      </c>
      <c r="BH55" s="2">
        <v>45219</v>
      </c>
      <c r="BI55" t="s">
        <v>965</v>
      </c>
      <c r="BJ55">
        <v>90000</v>
      </c>
      <c r="BK55">
        <v>45000</v>
      </c>
      <c r="BL55">
        <v>45000</v>
      </c>
      <c r="BM55" t="s">
        <v>171</v>
      </c>
      <c r="BN55">
        <v>50</v>
      </c>
      <c r="BO55">
        <v>90000</v>
      </c>
      <c r="BP55">
        <v>0</v>
      </c>
    </row>
    <row r="56" spans="1:68" x14ac:dyDescent="0.25">
      <c r="A56" t="s">
        <v>978</v>
      </c>
      <c r="C56" s="1">
        <v>44999.565682870372</v>
      </c>
      <c r="D56" t="s">
        <v>979</v>
      </c>
      <c r="E56" t="s">
        <v>980</v>
      </c>
      <c r="F56" t="s">
        <v>70</v>
      </c>
      <c r="G56" t="s">
        <v>981</v>
      </c>
      <c r="H56" t="s">
        <v>982</v>
      </c>
      <c r="I56" t="s">
        <v>776</v>
      </c>
      <c r="J56">
        <v>11000</v>
      </c>
      <c r="K56" t="s">
        <v>983</v>
      </c>
      <c r="L56" t="s">
        <v>984</v>
      </c>
      <c r="N56">
        <v>0</v>
      </c>
      <c r="O56">
        <v>0</v>
      </c>
      <c r="P56" t="s">
        <v>985</v>
      </c>
      <c r="Q56" t="s">
        <v>77</v>
      </c>
      <c r="S56" t="s">
        <v>279</v>
      </c>
      <c r="T56" t="s">
        <v>986</v>
      </c>
      <c r="U56" t="s">
        <v>987</v>
      </c>
      <c r="V56" t="s">
        <v>988</v>
      </c>
      <c r="W56" t="s">
        <v>161</v>
      </c>
      <c r="AJ56" t="s">
        <v>989</v>
      </c>
      <c r="AK56">
        <v>239</v>
      </c>
      <c r="AL56" t="s">
        <v>990</v>
      </c>
      <c r="AM56">
        <v>53003</v>
      </c>
      <c r="AN56" t="s">
        <v>979</v>
      </c>
      <c r="AO56" t="s">
        <v>991</v>
      </c>
      <c r="AP56" t="s">
        <v>992</v>
      </c>
      <c r="AQ56" t="s">
        <v>993</v>
      </c>
      <c r="AR56" t="s">
        <v>994</v>
      </c>
      <c r="AS56">
        <v>116</v>
      </c>
      <c r="AT56" t="s">
        <v>993</v>
      </c>
      <c r="AU56" t="s">
        <v>995</v>
      </c>
      <c r="AV56">
        <v>14</v>
      </c>
      <c r="BF56" s="2">
        <v>44981</v>
      </c>
      <c r="BG56" s="2">
        <v>44988</v>
      </c>
      <c r="BH56" s="2">
        <v>45038</v>
      </c>
      <c r="BI56" t="s">
        <v>93</v>
      </c>
      <c r="BJ56">
        <v>500000</v>
      </c>
      <c r="BK56">
        <v>40000</v>
      </c>
      <c r="BL56">
        <v>460000</v>
      </c>
      <c r="BM56" t="s">
        <v>996</v>
      </c>
      <c r="BN56">
        <v>92</v>
      </c>
      <c r="BO56">
        <v>500000</v>
      </c>
      <c r="BP56">
        <v>0</v>
      </c>
    </row>
    <row r="57" spans="1:68" x14ac:dyDescent="0.25">
      <c r="A57" t="s">
        <v>997</v>
      </c>
      <c r="C57" s="1">
        <v>44999.559432870374</v>
      </c>
      <c r="D57" t="s">
        <v>998</v>
      </c>
      <c r="E57" t="s">
        <v>999</v>
      </c>
      <c r="F57" t="s">
        <v>70</v>
      </c>
      <c r="G57" t="s">
        <v>1000</v>
      </c>
      <c r="H57" t="s">
        <v>1001</v>
      </c>
      <c r="I57" t="s">
        <v>93</v>
      </c>
      <c r="J57">
        <v>46015</v>
      </c>
      <c r="K57" t="s">
        <v>1002</v>
      </c>
      <c r="N57">
        <v>0</v>
      </c>
      <c r="O57">
        <v>0</v>
      </c>
      <c r="P57" t="s">
        <v>1003</v>
      </c>
      <c r="Q57" t="s">
        <v>77</v>
      </c>
      <c r="R57" t="s">
        <v>1004</v>
      </c>
      <c r="S57" t="s">
        <v>806</v>
      </c>
      <c r="T57" t="s">
        <v>1005</v>
      </c>
      <c r="U57" t="s">
        <v>1006</v>
      </c>
      <c r="V57" t="s">
        <v>1007</v>
      </c>
      <c r="W57" t="s">
        <v>1008</v>
      </c>
      <c r="AJ57" t="s">
        <v>1009</v>
      </c>
      <c r="AK57" t="s">
        <v>1010</v>
      </c>
      <c r="AL57" t="s">
        <v>209</v>
      </c>
      <c r="AM57">
        <v>46604</v>
      </c>
      <c r="AN57" t="s">
        <v>998</v>
      </c>
      <c r="AO57" t="s">
        <v>1011</v>
      </c>
      <c r="AP57" t="s">
        <v>1012</v>
      </c>
      <c r="AQ57" t="s">
        <v>90</v>
      </c>
      <c r="AR57" t="s">
        <v>91</v>
      </c>
      <c r="AS57">
        <v>80</v>
      </c>
      <c r="AT57" t="s">
        <v>1013</v>
      </c>
      <c r="AU57" t="s">
        <v>1014</v>
      </c>
      <c r="AV57">
        <v>6</v>
      </c>
      <c r="AW57" t="s">
        <v>1015</v>
      </c>
      <c r="AX57" t="s">
        <v>1016</v>
      </c>
      <c r="AY57">
        <v>200</v>
      </c>
      <c r="AZ57" t="s">
        <v>1017</v>
      </c>
      <c r="BA57" t="s">
        <v>1018</v>
      </c>
      <c r="BB57">
        <v>1</v>
      </c>
      <c r="BF57" s="2">
        <v>44927</v>
      </c>
      <c r="BG57" s="2">
        <v>45291</v>
      </c>
      <c r="BH57" s="2">
        <v>45341</v>
      </c>
      <c r="BI57" t="s">
        <v>1019</v>
      </c>
      <c r="BJ57">
        <v>60000</v>
      </c>
      <c r="BK57">
        <v>30000</v>
      </c>
      <c r="BL57">
        <v>30000</v>
      </c>
      <c r="BM57" t="s">
        <v>171</v>
      </c>
      <c r="BN57">
        <v>50</v>
      </c>
      <c r="BO57">
        <v>60000</v>
      </c>
      <c r="BP57">
        <v>0</v>
      </c>
    </row>
    <row r="58" spans="1:68" x14ac:dyDescent="0.25">
      <c r="A58" t="s">
        <v>1020</v>
      </c>
      <c r="C58" s="1">
        <v>44999.512048611112</v>
      </c>
      <c r="D58" t="s">
        <v>1021</v>
      </c>
      <c r="E58" t="s">
        <v>1022</v>
      </c>
      <c r="F58" t="s">
        <v>70</v>
      </c>
      <c r="G58" t="s">
        <v>1023</v>
      </c>
      <c r="H58">
        <v>159</v>
      </c>
      <c r="I58" t="s">
        <v>1024</v>
      </c>
      <c r="J58">
        <v>46343</v>
      </c>
      <c r="K58" t="s">
        <v>1025</v>
      </c>
      <c r="N58">
        <v>0</v>
      </c>
      <c r="O58">
        <v>0</v>
      </c>
      <c r="P58" t="s">
        <v>1026</v>
      </c>
      <c r="Q58" t="s">
        <v>77</v>
      </c>
      <c r="R58" t="s">
        <v>102</v>
      </c>
      <c r="S58" t="s">
        <v>1027</v>
      </c>
      <c r="T58" t="s">
        <v>1028</v>
      </c>
      <c r="U58" t="s">
        <v>1029</v>
      </c>
      <c r="V58" t="s">
        <v>1030</v>
      </c>
      <c r="W58" t="s">
        <v>161</v>
      </c>
      <c r="AN58" t="s">
        <v>1021</v>
      </c>
      <c r="AO58" t="s">
        <v>1031</v>
      </c>
      <c r="AP58" t="s">
        <v>1032</v>
      </c>
      <c r="AQ58" t="s">
        <v>90</v>
      </c>
      <c r="AR58" t="s">
        <v>91</v>
      </c>
      <c r="AS58">
        <v>100</v>
      </c>
      <c r="BF58" s="2">
        <v>44927</v>
      </c>
      <c r="BG58" s="2">
        <v>45291</v>
      </c>
      <c r="BH58" s="2">
        <v>45341</v>
      </c>
      <c r="BI58" t="s">
        <v>1024</v>
      </c>
      <c r="BJ58">
        <v>45000</v>
      </c>
      <c r="BK58">
        <v>30000</v>
      </c>
      <c r="BL58">
        <v>15000</v>
      </c>
      <c r="BM58" t="s">
        <v>323</v>
      </c>
      <c r="BN58" t="s">
        <v>322</v>
      </c>
      <c r="BO58">
        <v>45000</v>
      </c>
      <c r="BP58">
        <v>0</v>
      </c>
    </row>
    <row r="59" spans="1:68" x14ac:dyDescent="0.25">
      <c r="A59" t="s">
        <v>1033</v>
      </c>
      <c r="C59" s="1">
        <v>44999.510104166664</v>
      </c>
      <c r="D59" t="s">
        <v>1034</v>
      </c>
      <c r="E59" t="s">
        <v>1035</v>
      </c>
      <c r="F59" t="s">
        <v>70</v>
      </c>
      <c r="G59" t="s">
        <v>921</v>
      </c>
      <c r="H59" t="s">
        <v>1036</v>
      </c>
      <c r="I59" t="s">
        <v>93</v>
      </c>
      <c r="J59">
        <v>46001</v>
      </c>
      <c r="K59" t="s">
        <v>1037</v>
      </c>
      <c r="N59">
        <v>0</v>
      </c>
      <c r="O59">
        <v>0</v>
      </c>
      <c r="P59" t="s">
        <v>1038</v>
      </c>
      <c r="Q59" t="s">
        <v>77</v>
      </c>
      <c r="S59" t="s">
        <v>1039</v>
      </c>
      <c r="T59" t="s">
        <v>1040</v>
      </c>
      <c r="U59" t="s">
        <v>1041</v>
      </c>
      <c r="V59" t="s">
        <v>1042</v>
      </c>
      <c r="W59" t="s">
        <v>971</v>
      </c>
      <c r="AJ59" t="s">
        <v>1043</v>
      </c>
      <c r="AK59" t="s">
        <v>1044</v>
      </c>
      <c r="AL59" t="s">
        <v>93</v>
      </c>
      <c r="AM59">
        <v>46001</v>
      </c>
      <c r="AN59" t="s">
        <v>1034</v>
      </c>
      <c r="AO59" t="s">
        <v>1045</v>
      </c>
      <c r="AP59" t="s">
        <v>1046</v>
      </c>
      <c r="AQ59" t="s">
        <v>1047</v>
      </c>
      <c r="AR59" t="s">
        <v>1018</v>
      </c>
      <c r="AS59">
        <v>4</v>
      </c>
      <c r="AT59" t="s">
        <v>90</v>
      </c>
      <c r="AU59" t="s">
        <v>91</v>
      </c>
      <c r="AV59">
        <v>202</v>
      </c>
      <c r="BF59" s="2">
        <v>45159</v>
      </c>
      <c r="BG59" s="2">
        <v>45162</v>
      </c>
      <c r="BH59" s="2">
        <v>45212</v>
      </c>
      <c r="BI59" t="s">
        <v>93</v>
      </c>
      <c r="BJ59">
        <v>1121000</v>
      </c>
      <c r="BK59">
        <v>150000</v>
      </c>
      <c r="BL59">
        <v>971000</v>
      </c>
      <c r="BM59" t="s">
        <v>1048</v>
      </c>
      <c r="BN59" t="s">
        <v>1049</v>
      </c>
      <c r="BO59">
        <v>1121000</v>
      </c>
      <c r="BP59">
        <v>0</v>
      </c>
    </row>
    <row r="60" spans="1:68" x14ac:dyDescent="0.25">
      <c r="A60" t="s">
        <v>1050</v>
      </c>
      <c r="C60" s="1">
        <v>44999.416192129633</v>
      </c>
      <c r="D60" t="s">
        <v>1051</v>
      </c>
      <c r="E60" t="s">
        <v>1052</v>
      </c>
      <c r="F60" t="s">
        <v>70</v>
      </c>
      <c r="G60" t="s">
        <v>599</v>
      </c>
      <c r="H60" t="s">
        <v>1053</v>
      </c>
      <c r="I60" t="s">
        <v>93</v>
      </c>
      <c r="J60">
        <v>46007</v>
      </c>
      <c r="K60" t="s">
        <v>1054</v>
      </c>
      <c r="N60">
        <v>0</v>
      </c>
      <c r="O60">
        <v>0</v>
      </c>
      <c r="P60" t="s">
        <v>1055</v>
      </c>
      <c r="Q60" t="s">
        <v>77</v>
      </c>
      <c r="S60" t="s">
        <v>1056</v>
      </c>
      <c r="T60" t="s">
        <v>1057</v>
      </c>
      <c r="U60" t="s">
        <v>1058</v>
      </c>
      <c r="V60" t="s">
        <v>1059</v>
      </c>
      <c r="W60" t="s">
        <v>161</v>
      </c>
      <c r="AE60" t="s">
        <v>1060</v>
      </c>
      <c r="AF60" t="s">
        <v>1061</v>
      </c>
      <c r="AG60" t="s">
        <v>1058</v>
      </c>
      <c r="AH60">
        <v>724091159</v>
      </c>
      <c r="AN60" t="s">
        <v>1051</v>
      </c>
      <c r="AO60" t="s">
        <v>1062</v>
      </c>
      <c r="AP60" t="s">
        <v>1063</v>
      </c>
      <c r="AQ60" t="s">
        <v>116</v>
      </c>
      <c r="AR60" t="s">
        <v>91</v>
      </c>
      <c r="AS60">
        <v>151</v>
      </c>
      <c r="BF60" s="2">
        <v>44927</v>
      </c>
      <c r="BG60" s="2">
        <v>45291</v>
      </c>
      <c r="BH60" s="2">
        <v>45341</v>
      </c>
      <c r="BI60" t="s">
        <v>193</v>
      </c>
      <c r="BJ60">
        <v>500000</v>
      </c>
      <c r="BK60">
        <v>150000</v>
      </c>
      <c r="BL60">
        <v>350000</v>
      </c>
      <c r="BM60" t="s">
        <v>355</v>
      </c>
      <c r="BN60">
        <v>70</v>
      </c>
      <c r="BO60">
        <v>500000</v>
      </c>
      <c r="BP60">
        <v>0</v>
      </c>
    </row>
    <row r="61" spans="1:68" x14ac:dyDescent="0.25">
      <c r="A61" t="s">
        <v>1064</v>
      </c>
      <c r="C61" s="1">
        <v>44999.381458333337</v>
      </c>
      <c r="D61" t="s">
        <v>1065</v>
      </c>
      <c r="E61" t="s">
        <v>1066</v>
      </c>
      <c r="F61" t="s">
        <v>70</v>
      </c>
      <c r="G61" t="s">
        <v>1067</v>
      </c>
      <c r="H61">
        <v>917</v>
      </c>
      <c r="I61" t="s">
        <v>1068</v>
      </c>
      <c r="J61">
        <v>46850</v>
      </c>
      <c r="K61" t="s">
        <v>1069</v>
      </c>
      <c r="N61">
        <v>0</v>
      </c>
      <c r="O61">
        <v>0</v>
      </c>
      <c r="P61" t="s">
        <v>1070</v>
      </c>
      <c r="Q61" t="s">
        <v>77</v>
      </c>
      <c r="S61" t="s">
        <v>1071</v>
      </c>
      <c r="T61" t="s">
        <v>1072</v>
      </c>
      <c r="U61" t="s">
        <v>1073</v>
      </c>
      <c r="V61" t="s">
        <v>1074</v>
      </c>
      <c r="W61" t="s">
        <v>199</v>
      </c>
      <c r="AE61" t="s">
        <v>1071</v>
      </c>
      <c r="AF61" t="s">
        <v>1072</v>
      </c>
      <c r="AG61" t="s">
        <v>1073</v>
      </c>
      <c r="AH61">
        <v>724719516</v>
      </c>
      <c r="AI61" t="s">
        <v>199</v>
      </c>
      <c r="AN61" t="s">
        <v>1065</v>
      </c>
      <c r="AO61" t="s">
        <v>1075</v>
      </c>
      <c r="AP61" t="s">
        <v>1076</v>
      </c>
      <c r="AQ61" t="s">
        <v>116</v>
      </c>
      <c r="AR61" t="s">
        <v>91</v>
      </c>
      <c r="AS61">
        <v>51</v>
      </c>
      <c r="BF61" s="2">
        <v>44986</v>
      </c>
      <c r="BG61" s="2">
        <v>45291</v>
      </c>
      <c r="BH61" s="2">
        <v>45341</v>
      </c>
      <c r="BI61" t="s">
        <v>1068</v>
      </c>
      <c r="BJ61">
        <v>42858</v>
      </c>
      <c r="BK61">
        <v>30000</v>
      </c>
      <c r="BL61">
        <v>12858</v>
      </c>
      <c r="BM61" t="s">
        <v>512</v>
      </c>
      <c r="BN61">
        <v>30</v>
      </c>
      <c r="BO61">
        <v>42858</v>
      </c>
      <c r="BP61">
        <v>0</v>
      </c>
    </row>
    <row r="62" spans="1:68" x14ac:dyDescent="0.25">
      <c r="A62" t="s">
        <v>1077</v>
      </c>
      <c r="C62" s="1">
        <v>44998.898240740738</v>
      </c>
      <c r="D62" t="s">
        <v>1078</v>
      </c>
      <c r="E62" t="s">
        <v>1079</v>
      </c>
      <c r="F62" t="s">
        <v>70</v>
      </c>
      <c r="G62" t="s">
        <v>1080</v>
      </c>
      <c r="H62">
        <v>500</v>
      </c>
      <c r="I62" t="s">
        <v>422</v>
      </c>
      <c r="J62">
        <v>51401</v>
      </c>
      <c r="K62" t="s">
        <v>1081</v>
      </c>
      <c r="N62">
        <v>0</v>
      </c>
      <c r="O62">
        <v>0</v>
      </c>
      <c r="P62" t="s">
        <v>1082</v>
      </c>
      <c r="Q62" t="s">
        <v>77</v>
      </c>
      <c r="R62" t="s">
        <v>133</v>
      </c>
      <c r="S62" t="s">
        <v>1083</v>
      </c>
      <c r="T62" t="s">
        <v>1084</v>
      </c>
      <c r="U62" t="s">
        <v>1085</v>
      </c>
      <c r="V62" t="s">
        <v>1086</v>
      </c>
      <c r="W62" t="s">
        <v>805</v>
      </c>
      <c r="AJ62" t="s">
        <v>1087</v>
      </c>
      <c r="AK62">
        <v>204</v>
      </c>
      <c r="AL62" t="s">
        <v>1087</v>
      </c>
      <c r="AM62">
        <v>51242</v>
      </c>
      <c r="AN62" t="s">
        <v>1078</v>
      </c>
      <c r="AO62" t="s">
        <v>1088</v>
      </c>
      <c r="AP62" t="s">
        <v>1089</v>
      </c>
      <c r="AQ62" t="s">
        <v>116</v>
      </c>
      <c r="AR62" t="s">
        <v>91</v>
      </c>
      <c r="AS62">
        <v>120</v>
      </c>
      <c r="BF62" s="2">
        <v>45017</v>
      </c>
      <c r="BG62" s="2">
        <v>45291</v>
      </c>
      <c r="BH62" s="2">
        <v>45341</v>
      </c>
      <c r="BI62" t="s">
        <v>422</v>
      </c>
      <c r="BJ62">
        <v>105000</v>
      </c>
      <c r="BK62">
        <v>30000</v>
      </c>
      <c r="BL62">
        <v>75000</v>
      </c>
      <c r="BM62" t="s">
        <v>1090</v>
      </c>
      <c r="BN62" t="s">
        <v>1091</v>
      </c>
      <c r="BO62">
        <v>105000</v>
      </c>
      <c r="BP62">
        <v>0</v>
      </c>
    </row>
    <row r="63" spans="1:68" x14ac:dyDescent="0.25">
      <c r="A63" t="s">
        <v>1092</v>
      </c>
      <c r="C63" s="1">
        <v>44998.750648148147</v>
      </c>
      <c r="D63" t="s">
        <v>1093</v>
      </c>
      <c r="E63" t="s">
        <v>1094</v>
      </c>
      <c r="F63" t="s">
        <v>70</v>
      </c>
      <c r="G63" t="s">
        <v>1095</v>
      </c>
      <c r="H63">
        <v>195</v>
      </c>
      <c r="I63" t="s">
        <v>965</v>
      </c>
      <c r="J63">
        <v>46822</v>
      </c>
      <c r="K63" t="s">
        <v>1096</v>
      </c>
      <c r="N63">
        <v>0</v>
      </c>
      <c r="O63">
        <v>0</v>
      </c>
      <c r="P63" t="s">
        <v>1097</v>
      </c>
      <c r="Q63" t="s">
        <v>77</v>
      </c>
      <c r="S63" t="s">
        <v>218</v>
      </c>
      <c r="T63" t="s">
        <v>1098</v>
      </c>
      <c r="U63" t="s">
        <v>1099</v>
      </c>
      <c r="V63" t="s">
        <v>1100</v>
      </c>
      <c r="W63" t="s">
        <v>161</v>
      </c>
      <c r="AE63" t="s">
        <v>218</v>
      </c>
      <c r="AF63" t="s">
        <v>1098</v>
      </c>
      <c r="AG63" t="s">
        <v>1099</v>
      </c>
      <c r="AH63">
        <v>602252677</v>
      </c>
      <c r="AI63" t="s">
        <v>161</v>
      </c>
      <c r="AN63" t="s">
        <v>1093</v>
      </c>
      <c r="AO63" t="s">
        <v>1101</v>
      </c>
      <c r="AP63" t="s">
        <v>1102</v>
      </c>
      <c r="AQ63" t="s">
        <v>90</v>
      </c>
      <c r="AR63" t="s">
        <v>1103</v>
      </c>
      <c r="AS63">
        <v>350</v>
      </c>
      <c r="BF63" s="2">
        <v>44927</v>
      </c>
      <c r="BG63" s="2">
        <v>45291</v>
      </c>
      <c r="BH63" s="2">
        <v>45341</v>
      </c>
      <c r="BI63" t="s">
        <v>965</v>
      </c>
      <c r="BJ63">
        <v>340000</v>
      </c>
      <c r="BK63">
        <v>238000</v>
      </c>
      <c r="BL63">
        <v>102000</v>
      </c>
      <c r="BM63" t="s">
        <v>512</v>
      </c>
      <c r="BN63">
        <v>30</v>
      </c>
      <c r="BO63">
        <v>340000</v>
      </c>
      <c r="BP63">
        <v>0</v>
      </c>
    </row>
    <row r="64" spans="1:68" x14ac:dyDescent="0.25">
      <c r="A64" t="s">
        <v>1104</v>
      </c>
      <c r="C64" s="1">
        <v>44998.699745370373</v>
      </c>
      <c r="D64" t="s">
        <v>1105</v>
      </c>
      <c r="E64" t="s">
        <v>1106</v>
      </c>
      <c r="F64" t="s">
        <v>70</v>
      </c>
      <c r="G64" t="s">
        <v>1107</v>
      </c>
      <c r="H64">
        <v>817</v>
      </c>
      <c r="I64" t="s">
        <v>406</v>
      </c>
      <c r="J64">
        <v>46334</v>
      </c>
      <c r="K64" t="s">
        <v>1108</v>
      </c>
      <c r="N64">
        <v>0</v>
      </c>
      <c r="O64">
        <v>0</v>
      </c>
      <c r="P64" t="s">
        <v>1109</v>
      </c>
      <c r="Q64" t="s">
        <v>77</v>
      </c>
      <c r="S64" t="s">
        <v>157</v>
      </c>
      <c r="T64" t="s">
        <v>1110</v>
      </c>
      <c r="U64" t="s">
        <v>1111</v>
      </c>
      <c r="V64" t="s">
        <v>1112</v>
      </c>
      <c r="W64" t="s">
        <v>199</v>
      </c>
      <c r="AN64" t="s">
        <v>1105</v>
      </c>
      <c r="AO64" t="s">
        <v>1113</v>
      </c>
      <c r="AP64" t="s">
        <v>1114</v>
      </c>
      <c r="AQ64" t="s">
        <v>90</v>
      </c>
      <c r="AR64" t="s">
        <v>91</v>
      </c>
      <c r="AS64">
        <v>300</v>
      </c>
      <c r="BF64" s="2">
        <v>44927</v>
      </c>
      <c r="BG64" s="2">
        <v>45291</v>
      </c>
      <c r="BH64" s="2">
        <v>45341</v>
      </c>
      <c r="BI64" t="s">
        <v>406</v>
      </c>
      <c r="BJ64">
        <v>130000</v>
      </c>
      <c r="BK64">
        <v>65000</v>
      </c>
      <c r="BL64">
        <v>65000</v>
      </c>
      <c r="BM64" t="s">
        <v>171</v>
      </c>
      <c r="BN64">
        <v>50</v>
      </c>
      <c r="BO64">
        <v>130000</v>
      </c>
      <c r="BP64">
        <v>0</v>
      </c>
    </row>
    <row r="65" spans="1:68" x14ac:dyDescent="0.25">
      <c r="A65" t="s">
        <v>1115</v>
      </c>
      <c r="C65" s="1">
        <v>44998.697083333333</v>
      </c>
      <c r="D65" t="s">
        <v>1116</v>
      </c>
      <c r="E65" t="s">
        <v>1117</v>
      </c>
      <c r="F65" t="s">
        <v>207</v>
      </c>
      <c r="G65" t="s">
        <v>246</v>
      </c>
      <c r="H65">
        <v>100</v>
      </c>
      <c r="I65" t="s">
        <v>1118</v>
      </c>
      <c r="J65">
        <v>46344</v>
      </c>
      <c r="K65" t="s">
        <v>1119</v>
      </c>
      <c r="N65">
        <v>0</v>
      </c>
      <c r="O65">
        <v>0</v>
      </c>
      <c r="P65" t="s">
        <v>1120</v>
      </c>
      <c r="Q65" t="s">
        <v>77</v>
      </c>
      <c r="R65" t="s">
        <v>133</v>
      </c>
      <c r="S65" t="s">
        <v>701</v>
      </c>
      <c r="T65" t="s">
        <v>702</v>
      </c>
      <c r="U65" t="s">
        <v>703</v>
      </c>
      <c r="V65" t="s">
        <v>1121</v>
      </c>
      <c r="W65" t="s">
        <v>1122</v>
      </c>
      <c r="AN65" t="s">
        <v>1116</v>
      </c>
      <c r="AO65" t="s">
        <v>1123</v>
      </c>
      <c r="AP65" t="s">
        <v>1124</v>
      </c>
      <c r="AQ65" t="s">
        <v>90</v>
      </c>
      <c r="AR65" t="s">
        <v>91</v>
      </c>
      <c r="AS65">
        <v>252</v>
      </c>
      <c r="BF65" s="2">
        <v>44927</v>
      </c>
      <c r="BG65" s="2">
        <v>45230</v>
      </c>
      <c r="BH65" s="2">
        <v>45280</v>
      </c>
      <c r="BI65" t="s">
        <v>1118</v>
      </c>
      <c r="BJ65">
        <v>60000</v>
      </c>
      <c r="BK65">
        <v>30000</v>
      </c>
      <c r="BL65">
        <v>30000</v>
      </c>
      <c r="BM65" t="s">
        <v>171</v>
      </c>
      <c r="BN65">
        <v>50</v>
      </c>
      <c r="BO65">
        <v>60000</v>
      </c>
      <c r="BP65">
        <v>0</v>
      </c>
    </row>
    <row r="66" spans="1:68" x14ac:dyDescent="0.25">
      <c r="A66" t="s">
        <v>1125</v>
      </c>
      <c r="C66" s="1">
        <v>44998.579525462963</v>
      </c>
      <c r="D66" t="s">
        <v>1126</v>
      </c>
      <c r="E66" t="s">
        <v>1127</v>
      </c>
      <c r="F66" t="s">
        <v>70</v>
      </c>
      <c r="G66" t="s">
        <v>1128</v>
      </c>
      <c r="H66">
        <v>143</v>
      </c>
      <c r="I66" t="s">
        <v>93</v>
      </c>
      <c r="J66">
        <v>46014</v>
      </c>
      <c r="K66" t="s">
        <v>1129</v>
      </c>
      <c r="N66">
        <v>0</v>
      </c>
      <c r="O66">
        <v>0</v>
      </c>
      <c r="P66" t="s">
        <v>1130</v>
      </c>
      <c r="Q66" t="s">
        <v>77</v>
      </c>
      <c r="S66" t="s">
        <v>1083</v>
      </c>
      <c r="T66" t="s">
        <v>1131</v>
      </c>
      <c r="U66" t="s">
        <v>1132</v>
      </c>
      <c r="V66" t="s">
        <v>1133</v>
      </c>
      <c r="W66" t="s">
        <v>222</v>
      </c>
      <c r="AN66" t="s">
        <v>1126</v>
      </c>
      <c r="AO66" t="s">
        <v>1134</v>
      </c>
      <c r="AP66" t="s">
        <v>1135</v>
      </c>
      <c r="AQ66" t="s">
        <v>90</v>
      </c>
      <c r="AR66" t="s">
        <v>91</v>
      </c>
      <c r="AS66">
        <v>251</v>
      </c>
      <c r="BF66" s="2">
        <v>44927</v>
      </c>
      <c r="BG66" s="2">
        <v>45291</v>
      </c>
      <c r="BH66" s="2">
        <v>45341</v>
      </c>
      <c r="BI66" t="s">
        <v>1136</v>
      </c>
      <c r="BJ66">
        <v>550000</v>
      </c>
      <c r="BK66">
        <v>150000</v>
      </c>
      <c r="BL66">
        <v>400000</v>
      </c>
      <c r="BM66" t="s">
        <v>1137</v>
      </c>
      <c r="BN66" t="s">
        <v>1138</v>
      </c>
      <c r="BO66">
        <v>550000</v>
      </c>
      <c r="BP66">
        <v>0</v>
      </c>
    </row>
    <row r="67" spans="1:68" x14ac:dyDescent="0.25">
      <c r="A67" t="s">
        <v>1139</v>
      </c>
      <c r="C67" s="1">
        <v>44998.563171296293</v>
      </c>
      <c r="D67" t="s">
        <v>1140</v>
      </c>
      <c r="E67" t="s">
        <v>1141</v>
      </c>
      <c r="F67" t="s">
        <v>207</v>
      </c>
      <c r="G67" t="s">
        <v>1142</v>
      </c>
      <c r="H67">
        <v>540</v>
      </c>
      <c r="I67" t="s">
        <v>193</v>
      </c>
      <c r="J67">
        <v>51101</v>
      </c>
      <c r="K67" t="s">
        <v>1143</v>
      </c>
      <c r="N67">
        <v>0</v>
      </c>
      <c r="O67">
        <v>0</v>
      </c>
      <c r="P67" t="s">
        <v>1144</v>
      </c>
      <c r="Q67" t="s">
        <v>77</v>
      </c>
      <c r="R67" t="s">
        <v>133</v>
      </c>
      <c r="S67" t="s">
        <v>1145</v>
      </c>
      <c r="T67" t="s">
        <v>1146</v>
      </c>
      <c r="U67" t="s">
        <v>1147</v>
      </c>
      <c r="V67" t="s">
        <v>1148</v>
      </c>
      <c r="W67" t="s">
        <v>1122</v>
      </c>
      <c r="X67" t="s">
        <v>223</v>
      </c>
      <c r="Y67" t="s">
        <v>910</v>
      </c>
      <c r="Z67" t="s">
        <v>1149</v>
      </c>
      <c r="AA67" t="s">
        <v>1147</v>
      </c>
      <c r="AB67" t="s">
        <v>1150</v>
      </c>
      <c r="AC67" t="s">
        <v>222</v>
      </c>
      <c r="AD67" t="s">
        <v>212</v>
      </c>
      <c r="AE67" t="s">
        <v>910</v>
      </c>
      <c r="AF67" t="s">
        <v>1149</v>
      </c>
      <c r="AG67" t="s">
        <v>1147</v>
      </c>
      <c r="AH67">
        <v>724587375</v>
      </c>
      <c r="AI67" t="s">
        <v>222</v>
      </c>
      <c r="AN67" t="s">
        <v>1140</v>
      </c>
      <c r="AO67" t="s">
        <v>1151</v>
      </c>
      <c r="AP67" t="s">
        <v>1152</v>
      </c>
      <c r="AQ67" t="s">
        <v>90</v>
      </c>
      <c r="AR67" t="s">
        <v>580</v>
      </c>
      <c r="AS67">
        <v>120</v>
      </c>
      <c r="BF67" s="2">
        <v>44928</v>
      </c>
      <c r="BG67" s="2">
        <v>45291</v>
      </c>
      <c r="BH67" s="2">
        <v>45341</v>
      </c>
      <c r="BI67" t="s">
        <v>193</v>
      </c>
      <c r="BJ67">
        <v>43000</v>
      </c>
      <c r="BK67">
        <v>30000</v>
      </c>
      <c r="BL67">
        <v>13000</v>
      </c>
      <c r="BM67" t="s">
        <v>188</v>
      </c>
      <c r="BN67" s="3">
        <v>3.023E+16</v>
      </c>
      <c r="BO67">
        <v>43000</v>
      </c>
      <c r="BP67">
        <v>0</v>
      </c>
    </row>
    <row r="68" spans="1:68" x14ac:dyDescent="0.25">
      <c r="A68" t="s">
        <v>1153</v>
      </c>
      <c r="C68" s="1">
        <v>44997.891793981478</v>
      </c>
      <c r="D68" t="s">
        <v>1154</v>
      </c>
      <c r="E68" t="s">
        <v>1155</v>
      </c>
      <c r="F68" t="s">
        <v>70</v>
      </c>
      <c r="G68" t="s">
        <v>921</v>
      </c>
      <c r="H68" t="s">
        <v>1156</v>
      </c>
      <c r="I68" t="s">
        <v>93</v>
      </c>
      <c r="J68">
        <v>46001</v>
      </c>
      <c r="K68" t="s">
        <v>1157</v>
      </c>
      <c r="N68">
        <v>0</v>
      </c>
      <c r="O68">
        <v>0</v>
      </c>
      <c r="P68" t="s">
        <v>1158</v>
      </c>
      <c r="Q68" t="s">
        <v>77</v>
      </c>
      <c r="R68" t="s">
        <v>133</v>
      </c>
      <c r="S68" t="s">
        <v>279</v>
      </c>
      <c r="T68" t="s">
        <v>731</v>
      </c>
      <c r="U68" t="s">
        <v>1159</v>
      </c>
      <c r="V68" t="s">
        <v>1160</v>
      </c>
      <c r="W68" t="s">
        <v>161</v>
      </c>
      <c r="X68" t="s">
        <v>133</v>
      </c>
      <c r="Y68" t="s">
        <v>1161</v>
      </c>
      <c r="Z68" t="s">
        <v>1162</v>
      </c>
      <c r="AA68" t="s">
        <v>1163</v>
      </c>
      <c r="AB68" t="s">
        <v>1164</v>
      </c>
      <c r="AC68" t="s">
        <v>165</v>
      </c>
      <c r="AD68" t="s">
        <v>133</v>
      </c>
      <c r="AE68" t="s">
        <v>1161</v>
      </c>
      <c r="AF68" t="s">
        <v>1162</v>
      </c>
      <c r="AG68" t="s">
        <v>1163</v>
      </c>
      <c r="AH68">
        <v>607582423</v>
      </c>
      <c r="AI68" t="s">
        <v>165</v>
      </c>
      <c r="AJ68" t="s">
        <v>1165</v>
      </c>
      <c r="AK68" t="s">
        <v>1166</v>
      </c>
      <c r="AL68" t="s">
        <v>1167</v>
      </c>
      <c r="AM68">
        <v>46345</v>
      </c>
      <c r="AN68" t="s">
        <v>1154</v>
      </c>
      <c r="AO68" t="s">
        <v>1168</v>
      </c>
      <c r="AP68" t="s">
        <v>1169</v>
      </c>
      <c r="AQ68" t="s">
        <v>116</v>
      </c>
      <c r="AR68" t="s">
        <v>91</v>
      </c>
      <c r="AS68">
        <v>420</v>
      </c>
      <c r="BF68" s="2">
        <v>44927</v>
      </c>
      <c r="BG68" s="2">
        <v>45291</v>
      </c>
      <c r="BH68" s="2">
        <v>45341</v>
      </c>
      <c r="BI68" t="s">
        <v>93</v>
      </c>
      <c r="BJ68">
        <v>220000</v>
      </c>
      <c r="BK68">
        <v>150000</v>
      </c>
      <c r="BL68">
        <v>70000</v>
      </c>
      <c r="BM68" t="s">
        <v>1170</v>
      </c>
      <c r="BN68" s="3">
        <v>3.18199999999999E+16</v>
      </c>
      <c r="BO68">
        <v>220000</v>
      </c>
      <c r="BP68">
        <v>0</v>
      </c>
    </row>
    <row r="69" spans="1:68" x14ac:dyDescent="0.25">
      <c r="A69" t="s">
        <v>1171</v>
      </c>
      <c r="C69" s="1">
        <v>44997.868437500001</v>
      </c>
      <c r="D69" t="s">
        <v>1172</v>
      </c>
      <c r="E69" t="s">
        <v>1173</v>
      </c>
      <c r="F69" t="s">
        <v>70</v>
      </c>
      <c r="G69" t="s">
        <v>1174</v>
      </c>
      <c r="H69">
        <v>1049</v>
      </c>
      <c r="I69" t="s">
        <v>176</v>
      </c>
      <c r="J69">
        <v>51251</v>
      </c>
      <c r="K69" t="s">
        <v>1175</v>
      </c>
      <c r="N69">
        <v>0</v>
      </c>
      <c r="O69">
        <v>0</v>
      </c>
      <c r="P69" t="s">
        <v>1176</v>
      </c>
      <c r="Q69" t="s">
        <v>77</v>
      </c>
      <c r="S69" t="s">
        <v>1177</v>
      </c>
      <c r="T69" t="s">
        <v>1178</v>
      </c>
      <c r="V69" t="s">
        <v>1179</v>
      </c>
      <c r="W69" t="s">
        <v>383</v>
      </c>
      <c r="AE69" t="s">
        <v>134</v>
      </c>
      <c r="AF69" t="s">
        <v>1180</v>
      </c>
      <c r="AH69">
        <v>731682699</v>
      </c>
      <c r="AI69" t="s">
        <v>871</v>
      </c>
      <c r="AN69" t="s">
        <v>1172</v>
      </c>
      <c r="AO69" t="s">
        <v>1181</v>
      </c>
      <c r="AP69" t="s">
        <v>1182</v>
      </c>
      <c r="AQ69" t="s">
        <v>116</v>
      </c>
      <c r="AR69" t="s">
        <v>91</v>
      </c>
      <c r="AS69">
        <v>280</v>
      </c>
      <c r="BF69" s="2">
        <v>44927</v>
      </c>
      <c r="BG69" s="2">
        <v>45291</v>
      </c>
      <c r="BH69" s="2">
        <v>45341</v>
      </c>
      <c r="BI69" t="s">
        <v>187</v>
      </c>
      <c r="BJ69">
        <v>300000</v>
      </c>
      <c r="BK69">
        <v>150000</v>
      </c>
      <c r="BL69">
        <v>150000</v>
      </c>
      <c r="BM69" t="s">
        <v>171</v>
      </c>
      <c r="BN69">
        <v>50</v>
      </c>
      <c r="BO69">
        <v>300000</v>
      </c>
      <c r="BP69">
        <v>0</v>
      </c>
    </row>
    <row r="70" spans="1:68" x14ac:dyDescent="0.25">
      <c r="A70" t="s">
        <v>1183</v>
      </c>
      <c r="C70" s="1">
        <v>44997.822592592594</v>
      </c>
      <c r="D70" t="s">
        <v>1184</v>
      </c>
      <c r="E70" t="s">
        <v>1185</v>
      </c>
      <c r="F70" t="s">
        <v>70</v>
      </c>
      <c r="G70" t="s">
        <v>1186</v>
      </c>
      <c r="H70">
        <v>238</v>
      </c>
      <c r="I70" t="s">
        <v>1186</v>
      </c>
      <c r="J70">
        <v>51243</v>
      </c>
      <c r="K70" t="s">
        <v>1187</v>
      </c>
      <c r="L70" t="s">
        <v>1188</v>
      </c>
      <c r="N70">
        <v>0</v>
      </c>
      <c r="O70">
        <v>0</v>
      </c>
      <c r="P70" t="s">
        <v>1189</v>
      </c>
      <c r="Q70" t="s">
        <v>77</v>
      </c>
      <c r="S70" t="s">
        <v>331</v>
      </c>
      <c r="T70" t="s">
        <v>1190</v>
      </c>
      <c r="U70" t="s">
        <v>1191</v>
      </c>
      <c r="V70" t="s">
        <v>1192</v>
      </c>
      <c r="W70" t="s">
        <v>1193</v>
      </c>
      <c r="AN70" t="s">
        <v>1184</v>
      </c>
      <c r="AO70" t="s">
        <v>1194</v>
      </c>
      <c r="AP70" t="s">
        <v>1195</v>
      </c>
      <c r="AQ70" t="s">
        <v>90</v>
      </c>
      <c r="AR70" t="s">
        <v>91</v>
      </c>
      <c r="AS70">
        <v>30</v>
      </c>
      <c r="BF70" s="2">
        <v>44927</v>
      </c>
      <c r="BG70" s="2">
        <v>45107</v>
      </c>
      <c r="BH70" s="2">
        <v>45157</v>
      </c>
      <c r="BI70" t="s">
        <v>1196</v>
      </c>
      <c r="BJ70">
        <v>80000</v>
      </c>
      <c r="BK70">
        <v>56000</v>
      </c>
      <c r="BL70">
        <v>24000</v>
      </c>
      <c r="BM70" t="s">
        <v>512</v>
      </c>
      <c r="BN70">
        <v>30</v>
      </c>
      <c r="BO70">
        <v>80000</v>
      </c>
      <c r="BP70">
        <v>0</v>
      </c>
    </row>
    <row r="71" spans="1:68" x14ac:dyDescent="0.25">
      <c r="A71" t="s">
        <v>1197</v>
      </c>
      <c r="C71" s="1">
        <v>44997.808738425927</v>
      </c>
      <c r="D71" t="s">
        <v>1198</v>
      </c>
      <c r="E71" t="s">
        <v>1199</v>
      </c>
      <c r="F71" t="s">
        <v>70</v>
      </c>
      <c r="G71" t="s">
        <v>1200</v>
      </c>
      <c r="H71" t="s">
        <v>1201</v>
      </c>
      <c r="I71" t="s">
        <v>1202</v>
      </c>
      <c r="J71">
        <v>46006</v>
      </c>
      <c r="K71" t="s">
        <v>1203</v>
      </c>
      <c r="N71">
        <v>0</v>
      </c>
      <c r="O71">
        <v>0</v>
      </c>
      <c r="P71" t="s">
        <v>1204</v>
      </c>
      <c r="Q71" t="s">
        <v>77</v>
      </c>
      <c r="R71" t="s">
        <v>133</v>
      </c>
      <c r="S71" t="s">
        <v>1205</v>
      </c>
      <c r="T71" t="s">
        <v>1206</v>
      </c>
      <c r="U71" t="s">
        <v>1207</v>
      </c>
      <c r="V71" t="s">
        <v>1208</v>
      </c>
      <c r="W71" t="s">
        <v>161</v>
      </c>
      <c r="AN71" t="s">
        <v>1198</v>
      </c>
      <c r="AO71" t="s">
        <v>1209</v>
      </c>
      <c r="AP71" t="s">
        <v>1210</v>
      </c>
      <c r="AQ71" t="s">
        <v>90</v>
      </c>
      <c r="AR71" t="s">
        <v>91</v>
      </c>
      <c r="AS71">
        <v>340</v>
      </c>
      <c r="BF71" s="2">
        <v>44927</v>
      </c>
      <c r="BG71" s="2">
        <v>45291</v>
      </c>
      <c r="BH71" s="2">
        <v>45341</v>
      </c>
      <c r="BI71" t="s">
        <v>93</v>
      </c>
      <c r="BJ71">
        <v>480000</v>
      </c>
      <c r="BK71">
        <v>142000</v>
      </c>
      <c r="BL71">
        <v>338000</v>
      </c>
      <c r="BM71" t="s">
        <v>1211</v>
      </c>
      <c r="BN71" t="s">
        <v>1212</v>
      </c>
      <c r="BO71">
        <v>480000</v>
      </c>
      <c r="BP71">
        <v>0</v>
      </c>
    </row>
    <row r="72" spans="1:68" x14ac:dyDescent="0.25">
      <c r="A72" t="s">
        <v>1213</v>
      </c>
      <c r="C72" s="1">
        <v>44997.806481481479</v>
      </c>
      <c r="D72" t="s">
        <v>1214</v>
      </c>
      <c r="E72" t="s">
        <v>1215</v>
      </c>
      <c r="F72" t="s">
        <v>70</v>
      </c>
      <c r="G72" t="s">
        <v>1216</v>
      </c>
      <c r="H72">
        <v>12</v>
      </c>
      <c r="I72" t="s">
        <v>422</v>
      </c>
      <c r="J72">
        <v>51401</v>
      </c>
      <c r="K72" t="s">
        <v>1217</v>
      </c>
      <c r="N72">
        <v>0</v>
      </c>
      <c r="O72">
        <v>0</v>
      </c>
      <c r="P72" t="s">
        <v>1218</v>
      </c>
      <c r="Q72" t="s">
        <v>77</v>
      </c>
      <c r="R72" t="s">
        <v>278</v>
      </c>
      <c r="S72" t="s">
        <v>701</v>
      </c>
      <c r="T72" t="s">
        <v>1219</v>
      </c>
      <c r="U72" t="s">
        <v>1220</v>
      </c>
      <c r="V72" t="s">
        <v>1221</v>
      </c>
      <c r="W72" t="s">
        <v>383</v>
      </c>
      <c r="AN72" t="s">
        <v>1214</v>
      </c>
      <c r="AO72" t="s">
        <v>1222</v>
      </c>
      <c r="AP72" t="s">
        <v>1223</v>
      </c>
      <c r="AQ72" t="s">
        <v>90</v>
      </c>
      <c r="AR72" t="s">
        <v>91</v>
      </c>
      <c r="AS72">
        <v>510</v>
      </c>
      <c r="BF72" s="2">
        <v>44958</v>
      </c>
      <c r="BG72" s="2">
        <v>45260</v>
      </c>
      <c r="BH72" s="2">
        <v>45310</v>
      </c>
      <c r="BI72" t="s">
        <v>422</v>
      </c>
      <c r="BJ72">
        <v>102000</v>
      </c>
      <c r="BK72">
        <v>48000</v>
      </c>
      <c r="BL72">
        <v>54000</v>
      </c>
      <c r="BM72" t="s">
        <v>227</v>
      </c>
      <c r="BN72" t="s">
        <v>228</v>
      </c>
      <c r="BO72">
        <v>102000</v>
      </c>
      <c r="BP72">
        <v>0</v>
      </c>
    </row>
    <row r="73" spans="1:68" x14ac:dyDescent="0.25">
      <c r="A73" t="s">
        <v>1224</v>
      </c>
      <c r="C73" s="1">
        <v>44997.767118055555</v>
      </c>
      <c r="D73" t="s">
        <v>1225</v>
      </c>
      <c r="E73" t="s">
        <v>1226</v>
      </c>
      <c r="F73" t="s">
        <v>70</v>
      </c>
      <c r="G73" t="s">
        <v>1227</v>
      </c>
      <c r="H73">
        <v>535</v>
      </c>
      <c r="I73" t="s">
        <v>491</v>
      </c>
      <c r="J73">
        <v>46811</v>
      </c>
      <c r="K73" t="s">
        <v>1228</v>
      </c>
      <c r="N73">
        <v>0</v>
      </c>
      <c r="O73">
        <v>0</v>
      </c>
      <c r="P73" t="s">
        <v>1229</v>
      </c>
      <c r="Q73" t="s">
        <v>77</v>
      </c>
      <c r="R73" t="s">
        <v>102</v>
      </c>
      <c r="S73" t="s">
        <v>1230</v>
      </c>
      <c r="T73" t="s">
        <v>1231</v>
      </c>
      <c r="U73" t="s">
        <v>1232</v>
      </c>
      <c r="V73" t="s">
        <v>1233</v>
      </c>
      <c r="W73" t="s">
        <v>161</v>
      </c>
      <c r="AE73" t="s">
        <v>696</v>
      </c>
      <c r="AF73" t="s">
        <v>1234</v>
      </c>
      <c r="AG73" t="s">
        <v>1235</v>
      </c>
      <c r="AH73">
        <v>776759055</v>
      </c>
      <c r="AI73" t="s">
        <v>1236</v>
      </c>
      <c r="AN73" t="s">
        <v>1225</v>
      </c>
      <c r="AO73" t="s">
        <v>1237</v>
      </c>
      <c r="AP73" t="s">
        <v>1238</v>
      </c>
      <c r="AQ73" t="s">
        <v>353</v>
      </c>
      <c r="AR73" t="s">
        <v>1239</v>
      </c>
      <c r="AS73">
        <v>500</v>
      </c>
      <c r="BF73" s="2">
        <v>44927</v>
      </c>
      <c r="BG73" s="2">
        <v>45291</v>
      </c>
      <c r="BH73" s="2">
        <v>45341</v>
      </c>
      <c r="BI73" t="s">
        <v>491</v>
      </c>
      <c r="BJ73">
        <v>150000</v>
      </c>
      <c r="BK73">
        <v>50000</v>
      </c>
      <c r="BL73">
        <v>100000</v>
      </c>
      <c r="BM73" t="s">
        <v>322</v>
      </c>
      <c r="BN73" t="s">
        <v>323</v>
      </c>
      <c r="BO73">
        <v>150000</v>
      </c>
      <c r="BP73">
        <v>0</v>
      </c>
    </row>
    <row r="74" spans="1:68" x14ac:dyDescent="0.25">
      <c r="A74" t="s">
        <v>1240</v>
      </c>
      <c r="C74" s="1">
        <v>44997.760092592594</v>
      </c>
      <c r="D74" t="s">
        <v>1241</v>
      </c>
      <c r="E74" t="s">
        <v>1242</v>
      </c>
      <c r="F74" t="s">
        <v>70</v>
      </c>
      <c r="G74" t="s">
        <v>1243</v>
      </c>
      <c r="H74">
        <v>184</v>
      </c>
      <c r="I74" t="s">
        <v>1243</v>
      </c>
      <c r="J74">
        <v>46401</v>
      </c>
      <c r="K74" t="s">
        <v>1244</v>
      </c>
      <c r="N74">
        <v>0</v>
      </c>
      <c r="O74">
        <v>0</v>
      </c>
      <c r="P74" t="s">
        <v>1245</v>
      </c>
      <c r="Q74" t="s">
        <v>77</v>
      </c>
      <c r="S74" t="s">
        <v>1145</v>
      </c>
      <c r="T74" t="s">
        <v>1246</v>
      </c>
      <c r="U74" t="s">
        <v>1247</v>
      </c>
      <c r="V74" t="s">
        <v>1248</v>
      </c>
      <c r="W74" t="s">
        <v>161</v>
      </c>
      <c r="AE74" t="s">
        <v>1145</v>
      </c>
      <c r="AF74" t="s">
        <v>1246</v>
      </c>
      <c r="AG74" t="s">
        <v>1247</v>
      </c>
      <c r="AH74">
        <v>723231909</v>
      </c>
      <c r="AI74" t="s">
        <v>161</v>
      </c>
      <c r="AJ74" t="s">
        <v>1249</v>
      </c>
      <c r="AK74">
        <v>71</v>
      </c>
      <c r="AL74" t="s">
        <v>1243</v>
      </c>
      <c r="AM74">
        <v>46401</v>
      </c>
      <c r="AN74" t="s">
        <v>1241</v>
      </c>
      <c r="AO74" t="s">
        <v>1250</v>
      </c>
      <c r="AP74" t="s">
        <v>1251</v>
      </c>
      <c r="AQ74" t="s">
        <v>116</v>
      </c>
      <c r="AR74" t="s">
        <v>91</v>
      </c>
      <c r="AS74">
        <v>255</v>
      </c>
      <c r="BF74" s="2">
        <v>44927</v>
      </c>
      <c r="BG74" s="2">
        <v>45291</v>
      </c>
      <c r="BH74" s="2">
        <v>45341</v>
      </c>
      <c r="BI74" t="s">
        <v>1243</v>
      </c>
      <c r="BJ74">
        <v>61000</v>
      </c>
      <c r="BK74">
        <v>30000</v>
      </c>
      <c r="BL74">
        <v>31000</v>
      </c>
      <c r="BM74" t="s">
        <v>931</v>
      </c>
      <c r="BN74" t="s">
        <v>932</v>
      </c>
      <c r="BO74">
        <v>61000</v>
      </c>
      <c r="BP74">
        <v>0</v>
      </c>
    </row>
    <row r="75" spans="1:68" x14ac:dyDescent="0.25">
      <c r="A75" t="s">
        <v>1252</v>
      </c>
      <c r="C75" s="1">
        <v>44996.716516203705</v>
      </c>
      <c r="D75" t="s">
        <v>1253</v>
      </c>
      <c r="E75" t="s">
        <v>1254</v>
      </c>
      <c r="F75" t="s">
        <v>70</v>
      </c>
      <c r="G75" t="s">
        <v>1255</v>
      </c>
      <c r="H75">
        <v>2690</v>
      </c>
      <c r="I75" t="s">
        <v>460</v>
      </c>
      <c r="J75">
        <v>47001</v>
      </c>
      <c r="K75" t="s">
        <v>1256</v>
      </c>
      <c r="N75">
        <v>0</v>
      </c>
      <c r="O75">
        <v>0</v>
      </c>
      <c r="P75" t="s">
        <v>1257</v>
      </c>
      <c r="Q75" t="s">
        <v>77</v>
      </c>
      <c r="S75" t="s">
        <v>335</v>
      </c>
      <c r="T75" t="s">
        <v>1258</v>
      </c>
      <c r="U75" t="s">
        <v>1259</v>
      </c>
      <c r="V75" t="s">
        <v>1260</v>
      </c>
      <c r="W75" t="s">
        <v>161</v>
      </c>
      <c r="AN75" t="s">
        <v>1253</v>
      </c>
      <c r="AO75" t="s">
        <v>1261</v>
      </c>
      <c r="AP75" t="s">
        <v>1262</v>
      </c>
      <c r="AQ75" t="s">
        <v>90</v>
      </c>
      <c r="AR75" t="s">
        <v>91</v>
      </c>
      <c r="AS75">
        <v>140</v>
      </c>
      <c r="BF75" s="2">
        <v>44927</v>
      </c>
      <c r="BG75" s="2">
        <v>45291</v>
      </c>
      <c r="BH75" s="2">
        <v>45341</v>
      </c>
      <c r="BI75" t="s">
        <v>460</v>
      </c>
      <c r="BJ75">
        <v>100000</v>
      </c>
      <c r="BK75">
        <v>30000</v>
      </c>
      <c r="BL75">
        <v>70000</v>
      </c>
      <c r="BM75" t="s">
        <v>355</v>
      </c>
      <c r="BN75">
        <v>70</v>
      </c>
      <c r="BO75">
        <v>100000</v>
      </c>
      <c r="BP75">
        <v>0</v>
      </c>
    </row>
    <row r="76" spans="1:68" x14ac:dyDescent="0.25">
      <c r="A76" t="s">
        <v>1263</v>
      </c>
      <c r="C76" s="1">
        <v>44995.419490740744</v>
      </c>
      <c r="D76" t="s">
        <v>1264</v>
      </c>
      <c r="E76" t="s">
        <v>1265</v>
      </c>
      <c r="F76" t="s">
        <v>70</v>
      </c>
      <c r="G76" t="s">
        <v>1266</v>
      </c>
      <c r="H76" t="s">
        <v>1267</v>
      </c>
      <c r="I76" t="s">
        <v>1202</v>
      </c>
      <c r="J76">
        <v>46006</v>
      </c>
      <c r="K76" t="s">
        <v>1268</v>
      </c>
      <c r="N76">
        <v>0</v>
      </c>
      <c r="O76">
        <v>0</v>
      </c>
      <c r="P76" t="s">
        <v>1269</v>
      </c>
      <c r="Q76" t="s">
        <v>77</v>
      </c>
      <c r="R76" t="s">
        <v>223</v>
      </c>
      <c r="S76" t="s">
        <v>1270</v>
      </c>
      <c r="T76" t="s">
        <v>1271</v>
      </c>
      <c r="U76" t="s">
        <v>1272</v>
      </c>
      <c r="V76" t="s">
        <v>1273</v>
      </c>
      <c r="W76" t="s">
        <v>805</v>
      </c>
      <c r="AN76" t="s">
        <v>1264</v>
      </c>
      <c r="AO76" t="s">
        <v>1274</v>
      </c>
      <c r="AP76" t="s">
        <v>1275</v>
      </c>
      <c r="AQ76" t="s">
        <v>90</v>
      </c>
      <c r="AR76" t="s">
        <v>580</v>
      </c>
      <c r="AS76">
        <v>80</v>
      </c>
      <c r="BF76" s="2">
        <v>44927</v>
      </c>
      <c r="BG76" s="2">
        <v>45291</v>
      </c>
      <c r="BH76" s="2">
        <v>45341</v>
      </c>
      <c r="BI76" t="s">
        <v>129</v>
      </c>
      <c r="BJ76">
        <v>136275</v>
      </c>
      <c r="BK76">
        <v>65000</v>
      </c>
      <c r="BL76">
        <v>71275</v>
      </c>
      <c r="BM76" t="s">
        <v>1276</v>
      </c>
      <c r="BN76" t="s">
        <v>1277</v>
      </c>
      <c r="BO76">
        <v>136275</v>
      </c>
      <c r="BP76">
        <v>0</v>
      </c>
    </row>
    <row r="77" spans="1:68" x14ac:dyDescent="0.25">
      <c r="A77" t="s">
        <v>1278</v>
      </c>
      <c r="C77" s="1">
        <v>44995.366400462961</v>
      </c>
      <c r="D77" t="s">
        <v>1279</v>
      </c>
      <c r="E77" t="s">
        <v>1280</v>
      </c>
      <c r="F77" t="s">
        <v>70</v>
      </c>
      <c r="G77" t="s">
        <v>1281</v>
      </c>
      <c r="H77" t="s">
        <v>1282</v>
      </c>
      <c r="I77" t="s">
        <v>1283</v>
      </c>
      <c r="J77">
        <v>46008</v>
      </c>
      <c r="K77" t="s">
        <v>1284</v>
      </c>
      <c r="N77">
        <v>0</v>
      </c>
      <c r="O77">
        <v>0</v>
      </c>
      <c r="P77" t="s">
        <v>1285</v>
      </c>
      <c r="Q77" t="s">
        <v>77</v>
      </c>
      <c r="R77" t="s">
        <v>133</v>
      </c>
      <c r="S77" t="s">
        <v>1286</v>
      </c>
      <c r="T77" t="s">
        <v>1287</v>
      </c>
      <c r="U77" t="s">
        <v>1288</v>
      </c>
      <c r="V77" t="s">
        <v>1289</v>
      </c>
      <c r="W77" t="s">
        <v>729</v>
      </c>
      <c r="AN77" t="s">
        <v>1279</v>
      </c>
      <c r="AO77" t="s">
        <v>1290</v>
      </c>
      <c r="AP77" t="s">
        <v>1291</v>
      </c>
      <c r="AQ77" t="s">
        <v>90</v>
      </c>
      <c r="AR77" t="s">
        <v>91</v>
      </c>
      <c r="AS77">
        <v>600</v>
      </c>
      <c r="BF77" s="2">
        <v>44927</v>
      </c>
      <c r="BG77" s="2">
        <v>45291</v>
      </c>
      <c r="BH77" s="2">
        <v>45341</v>
      </c>
      <c r="BI77" t="s">
        <v>209</v>
      </c>
      <c r="BJ77">
        <v>200000</v>
      </c>
      <c r="BK77">
        <v>60000</v>
      </c>
      <c r="BL77">
        <v>140000</v>
      </c>
      <c r="BM77" t="s">
        <v>355</v>
      </c>
      <c r="BN77">
        <v>70</v>
      </c>
      <c r="BO77">
        <v>200000</v>
      </c>
      <c r="BP77">
        <v>0</v>
      </c>
    </row>
    <row r="78" spans="1:68" x14ac:dyDescent="0.25">
      <c r="A78" t="s">
        <v>1292</v>
      </c>
      <c r="C78" s="1">
        <v>44994.535555555558</v>
      </c>
      <c r="D78" t="s">
        <v>1293</v>
      </c>
      <c r="E78" t="s">
        <v>1294</v>
      </c>
      <c r="F78" t="s">
        <v>70</v>
      </c>
      <c r="G78" t="s">
        <v>1295</v>
      </c>
      <c r="H78">
        <v>182</v>
      </c>
      <c r="I78" t="s">
        <v>1296</v>
      </c>
      <c r="J78">
        <v>46361</v>
      </c>
      <c r="K78" t="s">
        <v>1297</v>
      </c>
      <c r="N78">
        <v>0</v>
      </c>
      <c r="O78">
        <v>0</v>
      </c>
      <c r="P78" t="s">
        <v>1298</v>
      </c>
      <c r="Q78" t="s">
        <v>77</v>
      </c>
      <c r="S78" t="s">
        <v>157</v>
      </c>
      <c r="T78" t="s">
        <v>1299</v>
      </c>
      <c r="U78" t="s">
        <v>1300</v>
      </c>
      <c r="V78" t="s">
        <v>1301</v>
      </c>
      <c r="W78" t="s">
        <v>161</v>
      </c>
      <c r="AJ78" t="s">
        <v>1302</v>
      </c>
      <c r="AK78">
        <v>421</v>
      </c>
      <c r="AL78" t="s">
        <v>1296</v>
      </c>
      <c r="AM78">
        <v>46361</v>
      </c>
      <c r="AN78" t="s">
        <v>1293</v>
      </c>
      <c r="AO78" t="s">
        <v>1303</v>
      </c>
      <c r="AP78" t="s">
        <v>1304</v>
      </c>
      <c r="AQ78" t="s">
        <v>1305</v>
      </c>
      <c r="AR78" t="s">
        <v>1306</v>
      </c>
      <c r="AS78">
        <v>150</v>
      </c>
      <c r="AT78" t="s">
        <v>1307</v>
      </c>
      <c r="AU78" t="s">
        <v>1308</v>
      </c>
      <c r="AV78" t="s">
        <v>1308</v>
      </c>
      <c r="AW78" t="s">
        <v>1308</v>
      </c>
      <c r="AX78" t="s">
        <v>1308</v>
      </c>
      <c r="AY78" t="s">
        <v>1308</v>
      </c>
      <c r="AZ78" t="s">
        <v>1308</v>
      </c>
      <c r="BA78" t="s">
        <v>1308</v>
      </c>
      <c r="BB78" t="s">
        <v>1308</v>
      </c>
      <c r="BF78" s="2">
        <v>44927</v>
      </c>
      <c r="BG78" s="2">
        <v>45016</v>
      </c>
      <c r="BH78" s="2">
        <v>45066</v>
      </c>
      <c r="BI78" t="s">
        <v>1296</v>
      </c>
      <c r="BJ78">
        <v>95000</v>
      </c>
      <c r="BK78">
        <v>42000</v>
      </c>
      <c r="BL78">
        <v>53000</v>
      </c>
      <c r="BM78" t="s">
        <v>1309</v>
      </c>
      <c r="BN78" t="s">
        <v>1310</v>
      </c>
      <c r="BO78">
        <v>95000</v>
      </c>
      <c r="BP78">
        <v>0</v>
      </c>
    </row>
    <row r="79" spans="1:68" x14ac:dyDescent="0.25">
      <c r="A79" t="s">
        <v>1311</v>
      </c>
      <c r="C79" s="1">
        <v>44994.510393518518</v>
      </c>
      <c r="D79" t="s">
        <v>1312</v>
      </c>
      <c r="E79" t="s">
        <v>1313</v>
      </c>
      <c r="F79" t="s">
        <v>70</v>
      </c>
      <c r="G79" t="s">
        <v>1314</v>
      </c>
      <c r="H79">
        <v>9</v>
      </c>
      <c r="I79" t="s">
        <v>1315</v>
      </c>
      <c r="J79">
        <v>46331</v>
      </c>
      <c r="K79" t="s">
        <v>1316</v>
      </c>
      <c r="N79">
        <v>0</v>
      </c>
      <c r="O79">
        <v>0</v>
      </c>
      <c r="P79" t="s">
        <v>1317</v>
      </c>
      <c r="Q79" t="s">
        <v>77</v>
      </c>
      <c r="R79" t="s">
        <v>1318</v>
      </c>
      <c r="S79" t="s">
        <v>1319</v>
      </c>
      <c r="T79" t="s">
        <v>1320</v>
      </c>
      <c r="U79" t="s">
        <v>1321</v>
      </c>
      <c r="V79" t="s">
        <v>1322</v>
      </c>
      <c r="W79" t="s">
        <v>805</v>
      </c>
      <c r="AN79" t="s">
        <v>1312</v>
      </c>
      <c r="AO79" t="s">
        <v>1323</v>
      </c>
      <c r="AP79" t="s">
        <v>1324</v>
      </c>
      <c r="AQ79" t="s">
        <v>116</v>
      </c>
      <c r="AR79" t="s">
        <v>91</v>
      </c>
      <c r="AS79">
        <v>30</v>
      </c>
      <c r="BF79" s="2">
        <v>44927</v>
      </c>
      <c r="BG79" s="2">
        <v>45291</v>
      </c>
      <c r="BH79" s="2">
        <v>45341</v>
      </c>
      <c r="BI79" t="s">
        <v>1315</v>
      </c>
      <c r="BJ79">
        <v>220000</v>
      </c>
      <c r="BK79">
        <v>65000</v>
      </c>
      <c r="BL79">
        <v>155000</v>
      </c>
      <c r="BM79" t="s">
        <v>249</v>
      </c>
      <c r="BN79" t="s">
        <v>250</v>
      </c>
      <c r="BO79">
        <v>220000</v>
      </c>
      <c r="BP79">
        <v>0</v>
      </c>
    </row>
    <row r="80" spans="1:68" x14ac:dyDescent="0.25">
      <c r="A80" t="s">
        <v>1325</v>
      </c>
      <c r="C80" s="1">
        <v>44994.489398148151</v>
      </c>
      <c r="D80" t="s">
        <v>1326</v>
      </c>
      <c r="E80" t="s">
        <v>1327</v>
      </c>
      <c r="F80" t="s">
        <v>70</v>
      </c>
      <c r="G80" t="s">
        <v>1328</v>
      </c>
      <c r="H80">
        <v>1174</v>
      </c>
      <c r="I80" t="s">
        <v>422</v>
      </c>
      <c r="J80">
        <v>51401</v>
      </c>
      <c r="K80" t="s">
        <v>1329</v>
      </c>
      <c r="N80">
        <v>0</v>
      </c>
      <c r="O80">
        <v>0</v>
      </c>
      <c r="P80" t="s">
        <v>1330</v>
      </c>
      <c r="Q80" t="s">
        <v>77</v>
      </c>
      <c r="R80" t="s">
        <v>212</v>
      </c>
      <c r="S80" t="s">
        <v>395</v>
      </c>
      <c r="T80" t="s">
        <v>1180</v>
      </c>
      <c r="U80" t="s">
        <v>1331</v>
      </c>
      <c r="V80" t="s">
        <v>1332</v>
      </c>
      <c r="W80" t="s">
        <v>161</v>
      </c>
      <c r="AN80" t="s">
        <v>1326</v>
      </c>
      <c r="AO80" t="s">
        <v>1333</v>
      </c>
      <c r="AP80" t="s">
        <v>1334</v>
      </c>
      <c r="AQ80" t="s">
        <v>90</v>
      </c>
      <c r="AR80" t="s">
        <v>1239</v>
      </c>
      <c r="AS80">
        <v>280</v>
      </c>
      <c r="BF80" s="2">
        <v>44927</v>
      </c>
      <c r="BG80" s="2">
        <v>45291</v>
      </c>
      <c r="BH80" s="2">
        <v>45341</v>
      </c>
      <c r="BI80" t="s">
        <v>422</v>
      </c>
      <c r="BJ80">
        <v>170000</v>
      </c>
      <c r="BK80">
        <v>50000</v>
      </c>
      <c r="BL80">
        <v>120000</v>
      </c>
      <c r="BM80" t="s">
        <v>581</v>
      </c>
      <c r="BN80" t="s">
        <v>582</v>
      </c>
      <c r="BO80">
        <v>170000</v>
      </c>
      <c r="BP80">
        <v>0</v>
      </c>
    </row>
    <row r="81" spans="1:68" x14ac:dyDescent="0.25">
      <c r="A81" t="s">
        <v>1335</v>
      </c>
      <c r="C81" s="1">
        <v>44994.3828125</v>
      </c>
      <c r="D81" t="s">
        <v>1336</v>
      </c>
      <c r="E81" t="s">
        <v>1337</v>
      </c>
      <c r="F81" t="s">
        <v>70</v>
      </c>
      <c r="G81" t="s">
        <v>1338</v>
      </c>
      <c r="H81">
        <v>892</v>
      </c>
      <c r="I81" t="s">
        <v>1339</v>
      </c>
      <c r="J81">
        <v>46015</v>
      </c>
      <c r="K81" t="s">
        <v>1340</v>
      </c>
      <c r="L81" t="s">
        <v>1341</v>
      </c>
      <c r="N81">
        <v>0</v>
      </c>
      <c r="O81">
        <v>0</v>
      </c>
      <c r="P81" t="s">
        <v>1342</v>
      </c>
      <c r="Q81" t="s">
        <v>77</v>
      </c>
      <c r="R81" t="s">
        <v>260</v>
      </c>
      <c r="S81" t="s">
        <v>590</v>
      </c>
      <c r="T81" t="s">
        <v>1343</v>
      </c>
      <c r="U81" t="s">
        <v>1344</v>
      </c>
      <c r="V81" t="s">
        <v>1345</v>
      </c>
      <c r="W81" t="s">
        <v>161</v>
      </c>
      <c r="AN81" t="s">
        <v>1336</v>
      </c>
      <c r="AO81" t="s">
        <v>1346</v>
      </c>
      <c r="AP81" t="s">
        <v>1347</v>
      </c>
      <c r="AQ81" t="s">
        <v>90</v>
      </c>
      <c r="AR81" t="s">
        <v>91</v>
      </c>
      <c r="AS81">
        <v>150</v>
      </c>
      <c r="BF81" s="2">
        <v>44927</v>
      </c>
      <c r="BG81" s="2">
        <v>45291</v>
      </c>
      <c r="BH81" s="2">
        <v>45341</v>
      </c>
      <c r="BI81" t="s">
        <v>1348</v>
      </c>
      <c r="BJ81">
        <v>105000</v>
      </c>
      <c r="BK81">
        <v>30000</v>
      </c>
      <c r="BL81">
        <v>75000</v>
      </c>
      <c r="BM81" t="s">
        <v>1090</v>
      </c>
      <c r="BN81" t="s">
        <v>1091</v>
      </c>
      <c r="BO81">
        <v>105000</v>
      </c>
      <c r="BP81">
        <v>0</v>
      </c>
    </row>
    <row r="82" spans="1:68" x14ac:dyDescent="0.25">
      <c r="A82" t="s">
        <v>1349</v>
      </c>
      <c r="C82" s="1">
        <v>44994.338055555556</v>
      </c>
      <c r="D82" t="s">
        <v>1350</v>
      </c>
      <c r="E82" t="s">
        <v>1351</v>
      </c>
      <c r="F82" t="s">
        <v>70</v>
      </c>
      <c r="G82" t="s">
        <v>1352</v>
      </c>
      <c r="H82">
        <v>483</v>
      </c>
      <c r="I82" t="s">
        <v>776</v>
      </c>
      <c r="J82">
        <v>16000</v>
      </c>
      <c r="K82" t="s">
        <v>1353</v>
      </c>
      <c r="L82" t="s">
        <v>1354</v>
      </c>
      <c r="N82">
        <v>1</v>
      </c>
      <c r="O82">
        <v>0</v>
      </c>
      <c r="P82" t="s">
        <v>1355</v>
      </c>
      <c r="Q82" t="s">
        <v>77</v>
      </c>
      <c r="S82" t="s">
        <v>103</v>
      </c>
      <c r="T82" t="s">
        <v>1356</v>
      </c>
      <c r="U82" t="s">
        <v>1357</v>
      </c>
      <c r="V82" t="s">
        <v>1358</v>
      </c>
      <c r="W82" t="s">
        <v>350</v>
      </c>
      <c r="Y82" t="s">
        <v>847</v>
      </c>
      <c r="Z82" t="s">
        <v>1359</v>
      </c>
      <c r="AA82" t="s">
        <v>1360</v>
      </c>
      <c r="AB82" t="s">
        <v>1361</v>
      </c>
      <c r="AC82" t="s">
        <v>1362</v>
      </c>
      <c r="AE82" t="s">
        <v>665</v>
      </c>
      <c r="AF82" t="s">
        <v>1363</v>
      </c>
      <c r="AG82" t="s">
        <v>1364</v>
      </c>
      <c r="AH82">
        <v>724245515</v>
      </c>
      <c r="AI82" t="s">
        <v>1365</v>
      </c>
      <c r="AN82" t="s">
        <v>1350</v>
      </c>
      <c r="AO82" t="s">
        <v>1366</v>
      </c>
      <c r="AP82" t="s">
        <v>1367</v>
      </c>
      <c r="AQ82" t="s">
        <v>116</v>
      </c>
      <c r="AR82" t="s">
        <v>91</v>
      </c>
      <c r="AS82">
        <v>100</v>
      </c>
      <c r="BF82" s="2">
        <v>45108</v>
      </c>
      <c r="BG82" s="2">
        <v>45230</v>
      </c>
      <c r="BH82" s="2">
        <v>45280</v>
      </c>
      <c r="BI82" t="s">
        <v>93</v>
      </c>
      <c r="BJ82">
        <v>253650</v>
      </c>
      <c r="BK82">
        <v>150000</v>
      </c>
      <c r="BL82">
        <v>103650</v>
      </c>
      <c r="BM82" t="s">
        <v>1368</v>
      </c>
      <c r="BN82" t="s">
        <v>1369</v>
      </c>
      <c r="BO82">
        <v>253650</v>
      </c>
      <c r="BP82">
        <v>0</v>
      </c>
    </row>
    <row r="83" spans="1:68" x14ac:dyDescent="0.25">
      <c r="A83" t="s">
        <v>1370</v>
      </c>
      <c r="C83" s="1">
        <v>44993.423009259262</v>
      </c>
      <c r="D83" t="s">
        <v>1371</v>
      </c>
      <c r="E83" t="s">
        <v>1372</v>
      </c>
      <c r="F83" t="s">
        <v>70</v>
      </c>
      <c r="G83" t="s">
        <v>1373</v>
      </c>
      <c r="H83">
        <v>101</v>
      </c>
      <c r="I83" t="s">
        <v>1374</v>
      </c>
      <c r="J83">
        <v>51301</v>
      </c>
      <c r="K83" t="s">
        <v>1375</v>
      </c>
      <c r="N83">
        <v>0</v>
      </c>
      <c r="O83">
        <v>0</v>
      </c>
      <c r="P83" t="s">
        <v>1376</v>
      </c>
      <c r="Q83" t="s">
        <v>77</v>
      </c>
      <c r="R83" t="s">
        <v>260</v>
      </c>
      <c r="S83" t="s">
        <v>335</v>
      </c>
      <c r="T83" t="s">
        <v>1377</v>
      </c>
      <c r="U83" t="s">
        <v>1378</v>
      </c>
      <c r="V83" t="s">
        <v>1379</v>
      </c>
      <c r="W83" t="s">
        <v>1380</v>
      </c>
      <c r="AD83" t="s">
        <v>260</v>
      </c>
      <c r="AE83" t="s">
        <v>1381</v>
      </c>
      <c r="AF83" t="s">
        <v>1382</v>
      </c>
      <c r="AG83" t="s">
        <v>1383</v>
      </c>
      <c r="AH83">
        <v>602431748</v>
      </c>
      <c r="AI83" t="s">
        <v>1384</v>
      </c>
      <c r="AJ83" t="s">
        <v>1385</v>
      </c>
      <c r="AL83" t="s">
        <v>1386</v>
      </c>
      <c r="AM83">
        <v>51301</v>
      </c>
      <c r="AN83" t="s">
        <v>1371</v>
      </c>
      <c r="AO83" t="s">
        <v>1387</v>
      </c>
      <c r="AP83" t="s">
        <v>1388</v>
      </c>
      <c r="AQ83" t="s">
        <v>90</v>
      </c>
      <c r="AR83" t="s">
        <v>91</v>
      </c>
      <c r="AS83">
        <v>51</v>
      </c>
      <c r="BF83" s="2">
        <v>44986</v>
      </c>
      <c r="BG83" s="2">
        <v>45291</v>
      </c>
      <c r="BH83" s="2">
        <v>45341</v>
      </c>
      <c r="BI83" t="s">
        <v>1386</v>
      </c>
      <c r="BJ83">
        <v>60000</v>
      </c>
      <c r="BK83">
        <v>30000</v>
      </c>
      <c r="BL83">
        <v>30000</v>
      </c>
      <c r="BM83" t="s">
        <v>171</v>
      </c>
      <c r="BN83">
        <v>50</v>
      </c>
      <c r="BO83">
        <v>60000</v>
      </c>
      <c r="BP83">
        <v>0</v>
      </c>
    </row>
    <row r="84" spans="1:68" x14ac:dyDescent="0.25">
      <c r="A84" t="s">
        <v>1389</v>
      </c>
      <c r="C84" s="1">
        <v>44993.401863425926</v>
      </c>
      <c r="D84" t="s">
        <v>1390</v>
      </c>
      <c r="E84" t="s">
        <v>1391</v>
      </c>
      <c r="F84" t="s">
        <v>70</v>
      </c>
      <c r="G84" t="s">
        <v>1392</v>
      </c>
      <c r="H84">
        <v>36</v>
      </c>
      <c r="I84" t="s">
        <v>209</v>
      </c>
      <c r="J84">
        <v>46602</v>
      </c>
      <c r="K84" t="s">
        <v>1393</v>
      </c>
      <c r="N84">
        <v>0</v>
      </c>
      <c r="O84">
        <v>0</v>
      </c>
      <c r="P84" t="s">
        <v>1394</v>
      </c>
      <c r="Q84" t="s">
        <v>77</v>
      </c>
      <c r="S84" t="s">
        <v>665</v>
      </c>
      <c r="T84" t="s">
        <v>1395</v>
      </c>
      <c r="U84" t="s">
        <v>1396</v>
      </c>
      <c r="V84" t="s">
        <v>1397</v>
      </c>
      <c r="W84" t="s">
        <v>301</v>
      </c>
      <c r="AJ84" t="s">
        <v>1398</v>
      </c>
      <c r="AK84">
        <v>736</v>
      </c>
      <c r="AL84" t="s">
        <v>1399</v>
      </c>
      <c r="AM84">
        <v>46342</v>
      </c>
      <c r="AN84" t="s">
        <v>1390</v>
      </c>
      <c r="AO84" t="s">
        <v>1400</v>
      </c>
      <c r="AP84" t="s">
        <v>1401</v>
      </c>
      <c r="AQ84" t="s">
        <v>1402</v>
      </c>
      <c r="AR84" t="s">
        <v>1403</v>
      </c>
      <c r="AS84">
        <v>30</v>
      </c>
      <c r="AT84" t="s">
        <v>1404</v>
      </c>
      <c r="AU84" t="s">
        <v>1405</v>
      </c>
      <c r="AV84">
        <v>36</v>
      </c>
      <c r="AW84" t="s">
        <v>90</v>
      </c>
      <c r="AX84" t="s">
        <v>580</v>
      </c>
      <c r="AY84">
        <v>130</v>
      </c>
      <c r="BF84" s="2">
        <v>45199</v>
      </c>
      <c r="BG84" s="2">
        <v>45199</v>
      </c>
      <c r="BH84" s="2">
        <v>45249</v>
      </c>
      <c r="BI84" t="s">
        <v>209</v>
      </c>
      <c r="BJ84">
        <v>142100</v>
      </c>
      <c r="BK84">
        <v>60000</v>
      </c>
      <c r="BL84">
        <v>82100</v>
      </c>
      <c r="BM84" t="s">
        <v>1406</v>
      </c>
      <c r="BN84" t="s">
        <v>1407</v>
      </c>
      <c r="BO84">
        <v>142100</v>
      </c>
      <c r="BP84">
        <v>0</v>
      </c>
    </row>
    <row r="85" spans="1:68" x14ac:dyDescent="0.25">
      <c r="A85" t="s">
        <v>1408</v>
      </c>
      <c r="C85" s="1">
        <v>44993.368634259263</v>
      </c>
      <c r="D85" t="s">
        <v>1409</v>
      </c>
      <c r="E85" t="s">
        <v>1410</v>
      </c>
      <c r="F85" t="s">
        <v>70</v>
      </c>
      <c r="G85" t="s">
        <v>1411</v>
      </c>
      <c r="H85">
        <v>200</v>
      </c>
      <c r="I85" t="s">
        <v>1412</v>
      </c>
      <c r="J85">
        <v>46014</v>
      </c>
      <c r="K85" t="s">
        <v>1413</v>
      </c>
      <c r="L85" t="s">
        <v>1414</v>
      </c>
      <c r="N85">
        <v>0</v>
      </c>
      <c r="O85">
        <v>0</v>
      </c>
      <c r="P85" t="s">
        <v>1415</v>
      </c>
      <c r="Q85" t="s">
        <v>77</v>
      </c>
      <c r="S85" t="s">
        <v>109</v>
      </c>
      <c r="T85" t="s">
        <v>1416</v>
      </c>
      <c r="U85" t="s">
        <v>1417</v>
      </c>
      <c r="V85" t="s">
        <v>1418</v>
      </c>
      <c r="W85" t="s">
        <v>199</v>
      </c>
      <c r="AN85" t="s">
        <v>1409</v>
      </c>
      <c r="AO85" t="s">
        <v>1419</v>
      </c>
      <c r="AP85" t="s">
        <v>1420</v>
      </c>
      <c r="AQ85" t="s">
        <v>116</v>
      </c>
      <c r="AR85" t="s">
        <v>91</v>
      </c>
      <c r="AS85">
        <v>210</v>
      </c>
      <c r="BF85" s="2">
        <v>44927</v>
      </c>
      <c r="BG85" s="2">
        <v>45291</v>
      </c>
      <c r="BH85" s="2">
        <v>45341</v>
      </c>
      <c r="BI85" t="s">
        <v>93</v>
      </c>
      <c r="BJ85">
        <v>170000</v>
      </c>
      <c r="BK85">
        <v>60000</v>
      </c>
      <c r="BL85">
        <v>110000</v>
      </c>
      <c r="BM85" t="s">
        <v>1421</v>
      </c>
      <c r="BN85" s="3">
        <v>6471000000000000</v>
      </c>
      <c r="BO85">
        <v>170000</v>
      </c>
      <c r="BP85">
        <v>0</v>
      </c>
    </row>
    <row r="86" spans="1:68" x14ac:dyDescent="0.25">
      <c r="A86" t="s">
        <v>1422</v>
      </c>
      <c r="C86" s="1">
        <v>44992.667557870373</v>
      </c>
      <c r="D86" t="s">
        <v>1423</v>
      </c>
      <c r="E86" t="s">
        <v>1424</v>
      </c>
      <c r="F86" t="s">
        <v>207</v>
      </c>
      <c r="G86" t="s">
        <v>1425</v>
      </c>
      <c r="H86">
        <v>1</v>
      </c>
      <c r="I86" t="s">
        <v>1019</v>
      </c>
      <c r="J86">
        <v>46822</v>
      </c>
      <c r="K86" t="s">
        <v>1426</v>
      </c>
      <c r="N86">
        <v>0</v>
      </c>
      <c r="O86">
        <v>0</v>
      </c>
      <c r="P86" t="s">
        <v>1427</v>
      </c>
      <c r="Q86" t="s">
        <v>77</v>
      </c>
      <c r="S86" t="s">
        <v>335</v>
      </c>
      <c r="T86" t="s">
        <v>1072</v>
      </c>
      <c r="V86" t="s">
        <v>1428</v>
      </c>
      <c r="W86" t="s">
        <v>1429</v>
      </c>
      <c r="AE86" t="s">
        <v>665</v>
      </c>
      <c r="AF86" t="s">
        <v>1430</v>
      </c>
      <c r="AG86" t="s">
        <v>1431</v>
      </c>
      <c r="AH86">
        <v>722968168</v>
      </c>
      <c r="AI86" t="s">
        <v>1432</v>
      </c>
      <c r="AN86" t="s">
        <v>1423</v>
      </c>
      <c r="AO86" t="s">
        <v>1433</v>
      </c>
      <c r="AP86" t="s">
        <v>1434</v>
      </c>
      <c r="AQ86" t="s">
        <v>90</v>
      </c>
      <c r="AR86" t="s">
        <v>91</v>
      </c>
      <c r="AS86">
        <v>30</v>
      </c>
      <c r="BF86" s="2">
        <v>44927</v>
      </c>
      <c r="BG86" s="2">
        <v>45291</v>
      </c>
      <c r="BH86" s="2">
        <v>45341</v>
      </c>
      <c r="BI86" t="s">
        <v>1019</v>
      </c>
      <c r="BJ86">
        <v>45000</v>
      </c>
      <c r="BK86">
        <v>22500</v>
      </c>
      <c r="BL86">
        <v>22500</v>
      </c>
      <c r="BM86" t="s">
        <v>171</v>
      </c>
      <c r="BN86">
        <v>50</v>
      </c>
      <c r="BO86">
        <v>45000</v>
      </c>
      <c r="BP86">
        <v>0</v>
      </c>
    </row>
    <row r="87" spans="1:68" x14ac:dyDescent="0.25">
      <c r="A87" t="s">
        <v>1435</v>
      </c>
      <c r="C87" s="1">
        <v>44992.570162037038</v>
      </c>
      <c r="D87" t="s">
        <v>1436</v>
      </c>
      <c r="E87" t="s">
        <v>1437</v>
      </c>
      <c r="F87" t="s">
        <v>70</v>
      </c>
      <c r="G87" t="s">
        <v>1438</v>
      </c>
      <c r="H87">
        <v>284</v>
      </c>
      <c r="I87" t="s">
        <v>1439</v>
      </c>
      <c r="J87">
        <v>47124</v>
      </c>
      <c r="K87" t="s">
        <v>1440</v>
      </c>
      <c r="N87">
        <v>0</v>
      </c>
      <c r="O87">
        <v>0</v>
      </c>
      <c r="P87" t="s">
        <v>1441</v>
      </c>
      <c r="Q87" t="s">
        <v>77</v>
      </c>
      <c r="S87" t="s">
        <v>395</v>
      </c>
      <c r="T87" t="s">
        <v>1442</v>
      </c>
      <c r="V87" t="s">
        <v>1443</v>
      </c>
      <c r="W87" t="s">
        <v>832</v>
      </c>
      <c r="AD87" t="s">
        <v>212</v>
      </c>
      <c r="AE87" t="s">
        <v>1444</v>
      </c>
      <c r="AF87" t="s">
        <v>1445</v>
      </c>
      <c r="AG87" t="s">
        <v>1446</v>
      </c>
      <c r="AH87">
        <v>776580919</v>
      </c>
      <c r="AI87" t="s">
        <v>1447</v>
      </c>
      <c r="AJ87" t="s">
        <v>1448</v>
      </c>
      <c r="AK87">
        <v>304</v>
      </c>
      <c r="AL87" t="s">
        <v>1439</v>
      </c>
      <c r="AM87">
        <v>47124</v>
      </c>
      <c r="AN87" t="s">
        <v>1436</v>
      </c>
      <c r="AO87" t="s">
        <v>1449</v>
      </c>
      <c r="AP87" t="s">
        <v>1450</v>
      </c>
      <c r="AQ87" t="s">
        <v>116</v>
      </c>
      <c r="AR87" t="s">
        <v>91</v>
      </c>
      <c r="AS87">
        <v>200</v>
      </c>
      <c r="BF87" s="2">
        <v>44927</v>
      </c>
      <c r="BG87" s="2">
        <v>45291</v>
      </c>
      <c r="BH87" s="2">
        <v>45341</v>
      </c>
      <c r="BI87" t="s">
        <v>1439</v>
      </c>
      <c r="BJ87">
        <v>80000</v>
      </c>
      <c r="BK87">
        <v>23000</v>
      </c>
      <c r="BL87">
        <v>57000</v>
      </c>
      <c r="BM87" t="s">
        <v>1451</v>
      </c>
      <c r="BN87" t="s">
        <v>1452</v>
      </c>
      <c r="BO87">
        <v>80000</v>
      </c>
      <c r="BP87">
        <v>0</v>
      </c>
    </row>
    <row r="88" spans="1:68" x14ac:dyDescent="0.25">
      <c r="A88" t="s">
        <v>1453</v>
      </c>
      <c r="C88" s="1">
        <v>44992.556481481479</v>
      </c>
      <c r="D88" t="s">
        <v>1454</v>
      </c>
      <c r="E88" t="s">
        <v>1455</v>
      </c>
      <c r="F88" t="s">
        <v>70</v>
      </c>
      <c r="G88" t="s">
        <v>1456</v>
      </c>
      <c r="H88">
        <v>102</v>
      </c>
      <c r="I88" t="s">
        <v>965</v>
      </c>
      <c r="J88">
        <v>46822</v>
      </c>
      <c r="K88" t="s">
        <v>1457</v>
      </c>
      <c r="N88">
        <v>0</v>
      </c>
      <c r="O88">
        <v>0</v>
      </c>
      <c r="P88" t="s">
        <v>1458</v>
      </c>
      <c r="Q88" t="s">
        <v>77</v>
      </c>
      <c r="S88" t="s">
        <v>1177</v>
      </c>
      <c r="T88" t="s">
        <v>1459</v>
      </c>
      <c r="U88" t="s">
        <v>1460</v>
      </c>
      <c r="V88" t="s">
        <v>1461</v>
      </c>
      <c r="W88" t="s">
        <v>199</v>
      </c>
      <c r="AN88" t="s">
        <v>1454</v>
      </c>
      <c r="AO88" t="s">
        <v>1462</v>
      </c>
      <c r="AP88" t="s">
        <v>1463</v>
      </c>
      <c r="AQ88" t="s">
        <v>116</v>
      </c>
      <c r="AR88" t="s">
        <v>91</v>
      </c>
      <c r="AS88">
        <v>450</v>
      </c>
      <c r="BF88" s="2">
        <v>44927</v>
      </c>
      <c r="BG88" s="2">
        <v>45291</v>
      </c>
      <c r="BH88" s="2">
        <v>45341</v>
      </c>
      <c r="BI88" t="s">
        <v>1456</v>
      </c>
      <c r="BJ88">
        <v>145000</v>
      </c>
      <c r="BK88">
        <v>100000</v>
      </c>
      <c r="BL88">
        <v>45000</v>
      </c>
      <c r="BM88" t="s">
        <v>1464</v>
      </c>
      <c r="BN88" s="4">
        <v>45016</v>
      </c>
      <c r="BO88">
        <v>145000</v>
      </c>
      <c r="BP88">
        <v>0</v>
      </c>
    </row>
    <row r="89" spans="1:68" x14ac:dyDescent="0.25">
      <c r="A89" t="s">
        <v>1465</v>
      </c>
      <c r="C89" s="1">
        <v>44991.556631944448</v>
      </c>
      <c r="D89" t="s">
        <v>1466</v>
      </c>
      <c r="E89" t="s">
        <v>1467</v>
      </c>
      <c r="F89" t="s">
        <v>70</v>
      </c>
      <c r="G89" t="s">
        <v>1468</v>
      </c>
      <c r="H89" t="s">
        <v>1469</v>
      </c>
      <c r="I89" t="s">
        <v>93</v>
      </c>
      <c r="J89">
        <v>6014</v>
      </c>
      <c r="K89" t="s">
        <v>1470</v>
      </c>
      <c r="N89">
        <v>0</v>
      </c>
      <c r="O89">
        <v>0</v>
      </c>
      <c r="P89" t="s">
        <v>1471</v>
      </c>
      <c r="Q89" t="s">
        <v>77</v>
      </c>
      <c r="S89" t="s">
        <v>379</v>
      </c>
      <c r="T89" t="s">
        <v>1472</v>
      </c>
      <c r="U89" t="s">
        <v>1473</v>
      </c>
      <c r="V89" t="s">
        <v>1474</v>
      </c>
      <c r="W89" t="s">
        <v>350</v>
      </c>
      <c r="AN89" t="s">
        <v>1466</v>
      </c>
      <c r="AO89" t="s">
        <v>1475</v>
      </c>
      <c r="AP89" t="s">
        <v>1476</v>
      </c>
      <c r="AQ89" t="s">
        <v>90</v>
      </c>
      <c r="AR89" t="s">
        <v>1477</v>
      </c>
      <c r="AS89">
        <v>80</v>
      </c>
      <c r="BF89" s="2">
        <v>45165</v>
      </c>
      <c r="BG89" s="2">
        <v>45165</v>
      </c>
      <c r="BH89" s="2">
        <v>45215</v>
      </c>
      <c r="BI89" t="s">
        <v>93</v>
      </c>
      <c r="BJ89">
        <v>100000</v>
      </c>
      <c r="BK89">
        <v>30000</v>
      </c>
      <c r="BL89">
        <v>70000</v>
      </c>
      <c r="BM89" t="s">
        <v>355</v>
      </c>
      <c r="BN89">
        <v>70</v>
      </c>
      <c r="BO89">
        <v>100000</v>
      </c>
      <c r="BP89">
        <v>0</v>
      </c>
    </row>
    <row r="90" spans="1:68" x14ac:dyDescent="0.25">
      <c r="A90" t="s">
        <v>1478</v>
      </c>
      <c r="C90" s="1">
        <v>44991.490937499999</v>
      </c>
      <c r="D90" t="s">
        <v>1479</v>
      </c>
      <c r="E90" t="s">
        <v>1480</v>
      </c>
      <c r="F90" t="s">
        <v>70</v>
      </c>
      <c r="G90" t="s">
        <v>1481</v>
      </c>
      <c r="H90">
        <v>2601</v>
      </c>
      <c r="I90" t="s">
        <v>460</v>
      </c>
      <c r="J90">
        <v>47006</v>
      </c>
      <c r="K90" t="s">
        <v>1482</v>
      </c>
      <c r="N90">
        <v>0</v>
      </c>
      <c r="O90">
        <v>0</v>
      </c>
      <c r="P90" t="s">
        <v>1483</v>
      </c>
      <c r="Q90" t="s">
        <v>77</v>
      </c>
      <c r="S90" t="s">
        <v>1177</v>
      </c>
      <c r="T90" t="s">
        <v>1484</v>
      </c>
      <c r="U90" t="s">
        <v>1485</v>
      </c>
      <c r="V90" t="s">
        <v>1486</v>
      </c>
      <c r="W90" t="s">
        <v>1487</v>
      </c>
      <c r="AN90" t="s">
        <v>1479</v>
      </c>
      <c r="AO90" t="s">
        <v>1488</v>
      </c>
      <c r="AP90" t="s">
        <v>1489</v>
      </c>
      <c r="AQ90" t="s">
        <v>90</v>
      </c>
      <c r="AR90" t="s">
        <v>91</v>
      </c>
      <c r="AS90">
        <v>32</v>
      </c>
      <c r="BF90" s="2">
        <v>44927</v>
      </c>
      <c r="BG90" s="2">
        <v>45291</v>
      </c>
      <c r="BH90" s="2">
        <v>45341</v>
      </c>
      <c r="BI90" t="s">
        <v>129</v>
      </c>
      <c r="BJ90">
        <v>40400</v>
      </c>
      <c r="BK90">
        <v>27600</v>
      </c>
      <c r="BL90">
        <v>12800</v>
      </c>
      <c r="BM90" t="s">
        <v>1490</v>
      </c>
      <c r="BN90" s="3">
        <v>3.168E+16</v>
      </c>
      <c r="BO90">
        <v>40400</v>
      </c>
      <c r="BP90">
        <v>0</v>
      </c>
    </row>
    <row r="91" spans="1:68" x14ac:dyDescent="0.25">
      <c r="A91" t="s">
        <v>1491</v>
      </c>
      <c r="C91" s="1">
        <v>44990.908206018517</v>
      </c>
      <c r="D91" t="s">
        <v>1492</v>
      </c>
      <c r="E91" t="s">
        <v>1493</v>
      </c>
      <c r="F91" t="s">
        <v>70</v>
      </c>
      <c r="G91" t="s">
        <v>1494</v>
      </c>
      <c r="H91">
        <v>2277</v>
      </c>
      <c r="I91" t="s">
        <v>460</v>
      </c>
      <c r="J91">
        <v>47001</v>
      </c>
      <c r="K91" t="s">
        <v>1495</v>
      </c>
      <c r="N91">
        <v>0</v>
      </c>
      <c r="O91">
        <v>0</v>
      </c>
      <c r="P91" t="s">
        <v>1496</v>
      </c>
      <c r="Q91" t="s">
        <v>77</v>
      </c>
      <c r="S91" t="s">
        <v>440</v>
      </c>
      <c r="T91" t="s">
        <v>1497</v>
      </c>
      <c r="U91" t="s">
        <v>1498</v>
      </c>
      <c r="V91" t="s">
        <v>1499</v>
      </c>
      <c r="W91" t="s">
        <v>161</v>
      </c>
      <c r="AN91" t="s">
        <v>1492</v>
      </c>
      <c r="AO91" t="s">
        <v>1500</v>
      </c>
      <c r="AP91" t="s">
        <v>1501</v>
      </c>
      <c r="AQ91" t="s">
        <v>1502</v>
      </c>
      <c r="AR91" t="s">
        <v>1306</v>
      </c>
      <c r="AS91">
        <v>425</v>
      </c>
      <c r="BF91" s="2">
        <v>44927</v>
      </c>
      <c r="BG91" s="2">
        <v>45291</v>
      </c>
      <c r="BH91" s="2">
        <v>45341</v>
      </c>
      <c r="BI91" t="s">
        <v>1503</v>
      </c>
      <c r="BJ91">
        <v>365000</v>
      </c>
      <c r="BK91">
        <v>100000</v>
      </c>
      <c r="BL91">
        <v>265000</v>
      </c>
      <c r="BM91" t="s">
        <v>1504</v>
      </c>
      <c r="BN91" t="s">
        <v>1505</v>
      </c>
      <c r="BO91">
        <v>365000</v>
      </c>
      <c r="BP91">
        <v>0</v>
      </c>
    </row>
    <row r="92" spans="1:68" x14ac:dyDescent="0.25">
      <c r="A92" t="s">
        <v>1506</v>
      </c>
      <c r="C92" s="1">
        <v>44989.365023148152</v>
      </c>
      <c r="D92" t="s">
        <v>1507</v>
      </c>
      <c r="E92" t="s">
        <v>1508</v>
      </c>
      <c r="F92" t="s">
        <v>70</v>
      </c>
      <c r="G92" t="s">
        <v>1509</v>
      </c>
      <c r="H92">
        <v>550</v>
      </c>
      <c r="I92" t="s">
        <v>1509</v>
      </c>
      <c r="J92">
        <v>46845</v>
      </c>
      <c r="K92" t="s">
        <v>1510</v>
      </c>
      <c r="L92" t="s">
        <v>1511</v>
      </c>
      <c r="N92">
        <v>0</v>
      </c>
      <c r="O92">
        <v>0</v>
      </c>
      <c r="P92" t="s">
        <v>1512</v>
      </c>
      <c r="Q92" t="s">
        <v>77</v>
      </c>
      <c r="S92" t="s">
        <v>454</v>
      </c>
      <c r="T92" t="s">
        <v>1513</v>
      </c>
      <c r="U92" t="s">
        <v>1514</v>
      </c>
      <c r="V92" t="s">
        <v>1515</v>
      </c>
      <c r="W92" t="s">
        <v>161</v>
      </c>
      <c r="Y92" t="s">
        <v>1145</v>
      </c>
      <c r="Z92" t="s">
        <v>1516</v>
      </c>
      <c r="AA92" t="s">
        <v>1517</v>
      </c>
      <c r="AB92" t="s">
        <v>1518</v>
      </c>
      <c r="AC92" t="s">
        <v>1519</v>
      </c>
      <c r="AE92" t="s">
        <v>1145</v>
      </c>
      <c r="AF92" t="s">
        <v>1516</v>
      </c>
      <c r="AG92" t="s">
        <v>1517</v>
      </c>
      <c r="AH92">
        <v>739547328</v>
      </c>
      <c r="AI92" t="s">
        <v>1519</v>
      </c>
      <c r="AN92" t="s">
        <v>1507</v>
      </c>
      <c r="AO92" t="s">
        <v>1520</v>
      </c>
      <c r="AP92" t="s">
        <v>1521</v>
      </c>
      <c r="AQ92" t="s">
        <v>90</v>
      </c>
      <c r="AR92" t="s">
        <v>91</v>
      </c>
      <c r="AS92">
        <v>120</v>
      </c>
      <c r="BF92" s="2">
        <v>44927</v>
      </c>
      <c r="BG92" s="2">
        <v>45291</v>
      </c>
      <c r="BH92" s="2">
        <v>45341</v>
      </c>
      <c r="BI92" t="s">
        <v>1509</v>
      </c>
      <c r="BJ92">
        <v>110000</v>
      </c>
      <c r="BK92">
        <v>50000</v>
      </c>
      <c r="BL92">
        <v>60000</v>
      </c>
      <c r="BM92" t="s">
        <v>1522</v>
      </c>
      <c r="BN92" t="s">
        <v>1523</v>
      </c>
      <c r="BO92">
        <v>110000</v>
      </c>
      <c r="BP92">
        <v>0</v>
      </c>
    </row>
    <row r="93" spans="1:68" x14ac:dyDescent="0.25">
      <c r="A93" t="s">
        <v>1524</v>
      </c>
      <c r="C93" s="1">
        <v>44988.459675925929</v>
      </c>
      <c r="D93" t="s">
        <v>1525</v>
      </c>
      <c r="E93" t="s">
        <v>1526</v>
      </c>
      <c r="F93" t="s">
        <v>70</v>
      </c>
      <c r="G93" t="s">
        <v>406</v>
      </c>
      <c r="H93">
        <v>818</v>
      </c>
      <c r="I93" t="s">
        <v>406</v>
      </c>
      <c r="J93">
        <v>46334</v>
      </c>
      <c r="K93" t="s">
        <v>1527</v>
      </c>
      <c r="N93">
        <v>0</v>
      </c>
      <c r="O93">
        <v>0</v>
      </c>
      <c r="P93" t="s">
        <v>1528</v>
      </c>
      <c r="Q93" t="s">
        <v>77</v>
      </c>
      <c r="S93" t="s">
        <v>139</v>
      </c>
      <c r="T93" t="s">
        <v>1529</v>
      </c>
      <c r="U93" t="s">
        <v>1530</v>
      </c>
      <c r="V93" t="s">
        <v>1531</v>
      </c>
      <c r="W93" t="s">
        <v>161</v>
      </c>
      <c r="AJ93" t="s">
        <v>1532</v>
      </c>
      <c r="AK93">
        <v>739</v>
      </c>
      <c r="AL93" t="s">
        <v>406</v>
      </c>
      <c r="AM93">
        <v>46334</v>
      </c>
      <c r="AN93" t="s">
        <v>1525</v>
      </c>
      <c r="AO93" t="s">
        <v>1533</v>
      </c>
      <c r="AP93" t="s">
        <v>1534</v>
      </c>
      <c r="AQ93" t="s">
        <v>116</v>
      </c>
      <c r="AR93" t="s">
        <v>91</v>
      </c>
      <c r="AS93">
        <v>30</v>
      </c>
      <c r="BF93" s="2">
        <v>45108</v>
      </c>
      <c r="BG93" s="2">
        <v>45291</v>
      </c>
      <c r="BH93" s="2">
        <v>45341</v>
      </c>
      <c r="BI93" t="s">
        <v>406</v>
      </c>
      <c r="BJ93">
        <v>42860</v>
      </c>
      <c r="BK93">
        <v>30000</v>
      </c>
      <c r="BL93">
        <v>12860</v>
      </c>
      <c r="BM93" t="s">
        <v>512</v>
      </c>
      <c r="BN93">
        <v>30</v>
      </c>
      <c r="BO93">
        <v>42860</v>
      </c>
      <c r="BP93">
        <v>0</v>
      </c>
    </row>
  </sheetData>
  <sortState xmlns:xlrd2="http://schemas.microsoft.com/office/spreadsheetml/2017/richdata2" ref="A2:BP93">
    <sortCondition descending="1" ref="C2:C9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Vyjádření</vt:lpstr>
      <vt:lpstr>VTS hodnocení</vt:lpstr>
      <vt:lpstr>tabulka 4.23</vt:lpstr>
      <vt:lpstr>VTS-NEPODPOŘENÍ</vt:lpstr>
      <vt:lpstr>Nepodpoření</vt:lpstr>
      <vt:lpstr>Podpoření na web</vt:lpstr>
      <vt:lpstr>vygenerovaná</vt:lpstr>
      <vt:lpstr>Vyjádření!Názvy_tisku</vt:lpstr>
      <vt:lpstr>Vyjádření!Oblast_tisku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Vlková Zita</dc:creator>
  <cp:lastModifiedBy>Vlková Zita</cp:lastModifiedBy>
  <cp:lastPrinted>2023-05-31T11:51:39Z</cp:lastPrinted>
  <dcterms:created xsi:type="dcterms:W3CDTF">2023-03-17T15:02:19Z</dcterms:created>
  <dcterms:modified xsi:type="dcterms:W3CDTF">2023-06-20T13:34:48Z</dcterms:modified>
</cp:coreProperties>
</file>